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louis\Downloads\"/>
    </mc:Choice>
  </mc:AlternateContent>
  <xr:revisionPtr revIDLastSave="0" documentId="8_{0705A2A9-7D79-4D04-87C2-79E7653BAEAD}" xr6:coauthVersionLast="47" xr6:coauthVersionMax="47" xr10:uidLastSave="{00000000-0000-0000-0000-000000000000}"/>
  <bookViews>
    <workbookView xWindow="-120" yWindow="-120" windowWidth="29040" windowHeight="15720" tabRatio="861" xr2:uid="{00000000-000D-0000-FFFF-FFFF00000000}"/>
  </bookViews>
  <sheets>
    <sheet name="INFO" sheetId="24" r:id="rId1"/>
    <sheet name="voorbeeld" sheetId="25" r:id="rId2"/>
    <sheet name="jan" sheetId="4" r:id="rId3"/>
    <sheet name="feb" sheetId="1" r:id="rId4"/>
    <sheet name="mar" sheetId="6" r:id="rId5"/>
    <sheet name="apr" sheetId="7" r:id="rId6"/>
    <sheet name="mei" sheetId="9" r:id="rId7"/>
    <sheet name="jun" sheetId="11" r:id="rId8"/>
    <sheet name="juli" sheetId="13" r:id="rId9"/>
    <sheet name="aug" sheetId="14" r:id="rId10"/>
    <sheet name="sep" sheetId="15" r:id="rId11"/>
    <sheet name="okt" sheetId="16" r:id="rId12"/>
    <sheet name="nov" sheetId="17" r:id="rId13"/>
    <sheet name="dec" sheetId="18" r:id="rId14"/>
    <sheet name="grafiek aanvallen en aura" sheetId="19" r:id="rId15"/>
    <sheet name="grafiek triggers " sheetId="26" r:id="rId16"/>
    <sheet name="grafiek bloeddruk" sheetId="27" r:id="rId17"/>
  </sheets>
  <definedNames>
    <definedName name="_xlnm._FilterDatabase" localSheetId="1" hidden="1">voorbeeld!$AQ$7:$AQ$13</definedName>
    <definedName name="_xlnm.Print_Area" localSheetId="5">apr!$A$1:$AJ$49</definedName>
    <definedName name="_xlnm.Print_Area" localSheetId="9">aug!$A$1:$AJ$49</definedName>
    <definedName name="_xlnm.Print_Area" localSheetId="13">dec!$A$1:$AJ$49</definedName>
    <definedName name="_xlnm.Print_Area" localSheetId="3">feb!$A$1:$AJ$49</definedName>
    <definedName name="_xlnm.Print_Area" localSheetId="14">'grafiek aanvallen en aura'!$F$1:$P$24</definedName>
    <definedName name="_xlnm.Print_Area" localSheetId="0">INFO!$A$8:$H$62</definedName>
    <definedName name="_xlnm.Print_Area" localSheetId="2">jan!$A$1:$AJ$49</definedName>
    <definedName name="_xlnm.Print_Area" localSheetId="8">juli!$A$1:$AJ$49</definedName>
    <definedName name="_xlnm.Print_Area" localSheetId="7">jun!$A$1:$AJ$49</definedName>
    <definedName name="_xlnm.Print_Area" localSheetId="4">mar!$A$1:$AJ$49</definedName>
    <definedName name="_xlnm.Print_Area" localSheetId="6">mei!$A$1:$AJ$49</definedName>
    <definedName name="_xlnm.Print_Area" localSheetId="12">nov!$A$1:$AJ$49</definedName>
    <definedName name="_xlnm.Print_Area" localSheetId="11">okt!$A$1:$AJ$49</definedName>
    <definedName name="_xlnm.Print_Area" localSheetId="10">sep!$A$1:$AJ$49</definedName>
    <definedName name="_xlnm.Print_Area" localSheetId="1">voorbeeld!$A$1:$AJ$49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9" i="25" l="1"/>
  <c r="AI49" i="25"/>
  <c r="AH49" i="25"/>
  <c r="AJ48" i="25"/>
  <c r="AI48" i="25"/>
  <c r="AH48" i="25"/>
  <c r="B6" i="27"/>
  <c r="E5" i="27"/>
  <c r="AJ48" i="18"/>
  <c r="E15" i="27" s="1"/>
  <c r="AI48" i="18"/>
  <c r="AH48" i="18"/>
  <c r="D15" i="27" s="1"/>
  <c r="AJ47" i="18"/>
  <c r="C15" i="27" s="1"/>
  <c r="AI47" i="18"/>
  <c r="AH47" i="18"/>
  <c r="B15" i="27" s="1"/>
  <c r="AJ48" i="17"/>
  <c r="E14" i="27" s="1"/>
  <c r="AI48" i="17"/>
  <c r="AH48" i="17"/>
  <c r="D14" i="27" s="1"/>
  <c r="AJ47" i="17"/>
  <c r="C14" i="27" s="1"/>
  <c r="AI47" i="17"/>
  <c r="AH47" i="17"/>
  <c r="B14" i="27" s="1"/>
  <c r="AJ48" i="16"/>
  <c r="E13" i="27" s="1"/>
  <c r="AI48" i="16"/>
  <c r="AH48" i="16"/>
  <c r="D13" i="27" s="1"/>
  <c r="AJ47" i="16"/>
  <c r="C13" i="27" s="1"/>
  <c r="AI47" i="16"/>
  <c r="AH47" i="16"/>
  <c r="B13" i="27" s="1"/>
  <c r="AJ48" i="15"/>
  <c r="E12" i="27" s="1"/>
  <c r="AI48" i="15"/>
  <c r="AH48" i="15"/>
  <c r="D12" i="27" s="1"/>
  <c r="AJ47" i="15"/>
  <c r="C12" i="27" s="1"/>
  <c r="AI47" i="15"/>
  <c r="AH47" i="15"/>
  <c r="B12" i="27" s="1"/>
  <c r="AJ48" i="14"/>
  <c r="E11" i="27" s="1"/>
  <c r="AI48" i="14"/>
  <c r="AH48" i="14"/>
  <c r="D11" i="27" s="1"/>
  <c r="AJ47" i="14"/>
  <c r="C11" i="27" s="1"/>
  <c r="AI47" i="14"/>
  <c r="AH47" i="14"/>
  <c r="B11" i="27" s="1"/>
  <c r="AJ48" i="13"/>
  <c r="E10" i="27" s="1"/>
  <c r="AI48" i="13"/>
  <c r="AH48" i="13"/>
  <c r="D10" i="27" s="1"/>
  <c r="AJ47" i="13"/>
  <c r="C10" i="27" s="1"/>
  <c r="AI47" i="13"/>
  <c r="AH47" i="13"/>
  <c r="B10" i="27" s="1"/>
  <c r="AJ48" i="11"/>
  <c r="E9" i="27" s="1"/>
  <c r="AI48" i="11"/>
  <c r="AH48" i="11"/>
  <c r="D9" i="27" s="1"/>
  <c r="AJ47" i="11"/>
  <c r="C9" i="27" s="1"/>
  <c r="AI47" i="11"/>
  <c r="AH47" i="11"/>
  <c r="B9" i="27" s="1"/>
  <c r="AJ48" i="9"/>
  <c r="E8" i="27" s="1"/>
  <c r="AI48" i="9"/>
  <c r="AH48" i="9"/>
  <c r="D8" i="27" s="1"/>
  <c r="AJ47" i="9"/>
  <c r="C8" i="27" s="1"/>
  <c r="AI47" i="9"/>
  <c r="AH47" i="9"/>
  <c r="B8" i="27" s="1"/>
  <c r="AJ48" i="7"/>
  <c r="E7" i="27" s="1"/>
  <c r="AI48" i="7"/>
  <c r="AH48" i="7"/>
  <c r="D7" i="27" s="1"/>
  <c r="AJ47" i="7"/>
  <c r="C7" i="27" s="1"/>
  <c r="AI47" i="7"/>
  <c r="AH47" i="7"/>
  <c r="B7" i="27" s="1"/>
  <c r="AJ48" i="6"/>
  <c r="E6" i="27" s="1"/>
  <c r="AI48" i="6"/>
  <c r="AH48" i="6"/>
  <c r="D6" i="27" s="1"/>
  <c r="AJ47" i="6"/>
  <c r="C6" i="27" s="1"/>
  <c r="AI47" i="6"/>
  <c r="AH47" i="6"/>
  <c r="AJ48" i="1"/>
  <c r="AI48" i="1"/>
  <c r="AH48" i="1"/>
  <c r="D5" i="27" s="1"/>
  <c r="AJ47" i="1"/>
  <c r="C5" i="27" s="1"/>
  <c r="AI47" i="1"/>
  <c r="AH47" i="1"/>
  <c r="B5" i="27" s="1"/>
  <c r="AJ48" i="4"/>
  <c r="E4" i="27" s="1"/>
  <c r="AI48" i="4"/>
  <c r="AH48" i="4"/>
  <c r="D4" i="27" s="1"/>
  <c r="AJ47" i="4"/>
  <c r="C4" i="27" s="1"/>
  <c r="AI47" i="4"/>
  <c r="AH47" i="4"/>
  <c r="B4" i="27" s="1"/>
  <c r="A1" i="18" l="1"/>
  <c r="A1" i="17"/>
  <c r="A1" i="16"/>
  <c r="A1" i="15"/>
  <c r="A1" i="14"/>
  <c r="A1" i="13"/>
  <c r="A1" i="11"/>
  <c r="A1" i="9"/>
  <c r="A1" i="7"/>
  <c r="A1" i="6"/>
  <c r="A1" i="1"/>
  <c r="A1" i="4"/>
  <c r="B4" i="1" l="1"/>
  <c r="B4" i="4"/>
  <c r="AI46" i="25" l="1"/>
  <c r="A5" i="18" l="1"/>
  <c r="A5" i="17"/>
  <c r="A5" i="16"/>
  <c r="A5" i="15"/>
  <c r="A5" i="14"/>
  <c r="A5" i="9"/>
  <c r="A5" i="11"/>
  <c r="A5" i="7"/>
  <c r="A5" i="6"/>
  <c r="A5" i="1"/>
  <c r="AJ23" i="18" l="1"/>
  <c r="F15" i="19" s="1"/>
  <c r="AJ21" i="18"/>
  <c r="AI21" i="18"/>
  <c r="AH21" i="18"/>
  <c r="AJ20" i="18"/>
  <c r="AI20" i="18"/>
  <c r="AH20" i="18"/>
  <c r="AJ14" i="18"/>
  <c r="AI14" i="18"/>
  <c r="AH14" i="18"/>
  <c r="AJ12" i="18"/>
  <c r="AH12" i="18"/>
  <c r="AJ10" i="18"/>
  <c r="AI10" i="18"/>
  <c r="AH10" i="18"/>
  <c r="AJ8" i="18"/>
  <c r="AI8" i="18"/>
  <c r="AH8" i="18"/>
  <c r="AI6" i="18"/>
  <c r="AJ23" i="17"/>
  <c r="F14" i="19" s="1"/>
  <c r="AJ21" i="17"/>
  <c r="AI21" i="17"/>
  <c r="AH21" i="17"/>
  <c r="AJ20" i="17"/>
  <c r="AI20" i="17"/>
  <c r="AH20" i="17"/>
  <c r="AJ14" i="17"/>
  <c r="AI14" i="17"/>
  <c r="AH14" i="17"/>
  <c r="AJ12" i="17"/>
  <c r="AH12" i="17"/>
  <c r="AJ10" i="17"/>
  <c r="AI10" i="17"/>
  <c r="AH10" i="17"/>
  <c r="AJ8" i="17"/>
  <c r="AI8" i="17"/>
  <c r="AH8" i="17"/>
  <c r="AI6" i="17"/>
  <c r="AJ23" i="16"/>
  <c r="F13" i="19" s="1"/>
  <c r="AJ21" i="16"/>
  <c r="AI21" i="16"/>
  <c r="AH21" i="16"/>
  <c r="AJ20" i="16"/>
  <c r="AI20" i="16"/>
  <c r="AH20" i="16"/>
  <c r="AJ14" i="16"/>
  <c r="AI14" i="16"/>
  <c r="AH14" i="16"/>
  <c r="AJ12" i="16"/>
  <c r="AH12" i="16"/>
  <c r="AJ10" i="16"/>
  <c r="AI10" i="16"/>
  <c r="AH10" i="16"/>
  <c r="AJ8" i="16"/>
  <c r="AI8" i="16"/>
  <c r="AH8" i="16"/>
  <c r="AI6" i="16"/>
  <c r="AJ23" i="15"/>
  <c r="F12" i="19" s="1"/>
  <c r="AJ21" i="15"/>
  <c r="AI21" i="15"/>
  <c r="AH21" i="15"/>
  <c r="AJ20" i="15"/>
  <c r="AI20" i="15"/>
  <c r="AH20" i="15"/>
  <c r="AJ14" i="15"/>
  <c r="AI14" i="15"/>
  <c r="AH14" i="15"/>
  <c r="AJ12" i="15"/>
  <c r="AH12" i="15"/>
  <c r="AJ10" i="15"/>
  <c r="AI10" i="15"/>
  <c r="AH10" i="15"/>
  <c r="AJ8" i="15"/>
  <c r="AI8" i="15"/>
  <c r="AH8" i="15"/>
  <c r="AI6" i="15"/>
  <c r="AJ23" i="14"/>
  <c r="F11" i="19" s="1"/>
  <c r="AJ21" i="14"/>
  <c r="AI21" i="14"/>
  <c r="AH21" i="14"/>
  <c r="AJ20" i="14"/>
  <c r="AI20" i="14"/>
  <c r="AH20" i="14"/>
  <c r="AJ14" i="14"/>
  <c r="AI14" i="14"/>
  <c r="AH14" i="14"/>
  <c r="AJ12" i="14"/>
  <c r="AH12" i="14"/>
  <c r="AJ10" i="14"/>
  <c r="AI10" i="14"/>
  <c r="AH10" i="14"/>
  <c r="AJ8" i="14"/>
  <c r="AI8" i="14"/>
  <c r="AH8" i="14"/>
  <c r="AI6" i="14"/>
  <c r="AJ23" i="13"/>
  <c r="F10" i="19" s="1"/>
  <c r="AJ21" i="13"/>
  <c r="AI21" i="13"/>
  <c r="AH21" i="13"/>
  <c r="AJ20" i="13"/>
  <c r="AI20" i="13"/>
  <c r="AH20" i="13"/>
  <c r="AJ14" i="13"/>
  <c r="AI14" i="13"/>
  <c r="AH14" i="13"/>
  <c r="AJ12" i="13"/>
  <c r="AH12" i="13"/>
  <c r="AJ10" i="13"/>
  <c r="AI10" i="13"/>
  <c r="AH10" i="13"/>
  <c r="AJ8" i="13"/>
  <c r="AI8" i="13"/>
  <c r="AH8" i="13"/>
  <c r="AI6" i="13"/>
  <c r="AI6" i="1"/>
  <c r="AH8" i="1"/>
  <c r="AI8" i="1"/>
  <c r="AJ8" i="1"/>
  <c r="AH10" i="1"/>
  <c r="AI10" i="1"/>
  <c r="AJ10" i="1"/>
  <c r="AH12" i="1"/>
  <c r="AJ12" i="1"/>
  <c r="AH14" i="1"/>
  <c r="AI14" i="1"/>
  <c r="AJ14" i="1"/>
  <c r="AH20" i="1"/>
  <c r="AI20" i="1"/>
  <c r="AJ20" i="1"/>
  <c r="AH21" i="1"/>
  <c r="AI21" i="1"/>
  <c r="AJ21" i="1"/>
  <c r="AJ23" i="1"/>
  <c r="F5" i="19" s="1"/>
  <c r="AJ23" i="11"/>
  <c r="F9" i="19" s="1"/>
  <c r="AJ21" i="11"/>
  <c r="AI21" i="11"/>
  <c r="AH21" i="11"/>
  <c r="AJ20" i="11"/>
  <c r="AI20" i="11"/>
  <c r="AH20" i="11"/>
  <c r="AJ14" i="11"/>
  <c r="AI14" i="11"/>
  <c r="AH14" i="11"/>
  <c r="AJ12" i="11"/>
  <c r="AH12" i="11"/>
  <c r="AJ10" i="11"/>
  <c r="AI10" i="11"/>
  <c r="AH10" i="11"/>
  <c r="AJ8" i="11"/>
  <c r="AI8" i="11"/>
  <c r="AH8" i="11"/>
  <c r="AI6" i="11"/>
  <c r="AJ23" i="9"/>
  <c r="F8" i="19" s="1"/>
  <c r="AJ21" i="9"/>
  <c r="AI21" i="9"/>
  <c r="AH21" i="9"/>
  <c r="AJ20" i="9"/>
  <c r="AI20" i="9"/>
  <c r="AH20" i="9"/>
  <c r="AJ14" i="9"/>
  <c r="AI14" i="9"/>
  <c r="AH14" i="9"/>
  <c r="AJ12" i="9"/>
  <c r="AH12" i="9"/>
  <c r="AJ10" i="9"/>
  <c r="AI10" i="9"/>
  <c r="AH10" i="9"/>
  <c r="AJ8" i="9"/>
  <c r="AI8" i="9"/>
  <c r="AH8" i="9"/>
  <c r="AI6" i="9"/>
  <c r="AJ23" i="7"/>
  <c r="F7" i="19" s="1"/>
  <c r="AJ21" i="7"/>
  <c r="AI21" i="7"/>
  <c r="AH21" i="7"/>
  <c r="AJ20" i="7"/>
  <c r="AI20" i="7"/>
  <c r="AH20" i="7"/>
  <c r="AJ14" i="7"/>
  <c r="AI14" i="7"/>
  <c r="AH14" i="7"/>
  <c r="AJ12" i="7"/>
  <c r="AH12" i="7"/>
  <c r="AJ10" i="7"/>
  <c r="AI10" i="7"/>
  <c r="AH10" i="7"/>
  <c r="AJ8" i="7"/>
  <c r="AI8" i="7"/>
  <c r="AH8" i="7"/>
  <c r="AI6" i="7"/>
  <c r="AJ23" i="6"/>
  <c r="F6" i="19" s="1"/>
  <c r="AJ21" i="6"/>
  <c r="AI21" i="6"/>
  <c r="AH21" i="6"/>
  <c r="AJ20" i="6"/>
  <c r="AI20" i="6"/>
  <c r="AH20" i="6"/>
  <c r="AJ14" i="6"/>
  <c r="AI14" i="6"/>
  <c r="AH14" i="6"/>
  <c r="AJ12" i="6"/>
  <c r="AH12" i="6"/>
  <c r="AJ10" i="6"/>
  <c r="AI10" i="6"/>
  <c r="AH10" i="6"/>
  <c r="AJ8" i="6"/>
  <c r="AI8" i="6"/>
  <c r="AH8" i="6"/>
  <c r="AI6" i="6"/>
  <c r="AJ23" i="4"/>
  <c r="F4" i="19" s="1"/>
  <c r="A5" i="4"/>
  <c r="AJ14" i="4" l="1"/>
  <c r="AI14" i="4"/>
  <c r="AH14" i="4"/>
  <c r="AJ12" i="4"/>
  <c r="AH12" i="4"/>
  <c r="AJ14" i="25"/>
  <c r="AI14" i="25"/>
  <c r="AH14" i="25"/>
  <c r="AJ12" i="25"/>
  <c r="AH12" i="25"/>
  <c r="AJ10" i="25" l="1"/>
  <c r="AI10" i="25"/>
  <c r="AH10" i="25"/>
  <c r="AJ8" i="25"/>
  <c r="AI8" i="25"/>
  <c r="AH8" i="25"/>
  <c r="AI6" i="25"/>
  <c r="K15" i="26"/>
  <c r="C15" i="26"/>
  <c r="E14" i="26"/>
  <c r="G13" i="26"/>
  <c r="I12" i="26"/>
  <c r="D11" i="26"/>
  <c r="F9" i="26"/>
  <c r="H8" i="26"/>
  <c r="J7" i="26"/>
  <c r="B7" i="26"/>
  <c r="B14" i="19"/>
  <c r="D13" i="19"/>
  <c r="C13" i="19"/>
  <c r="B13" i="19"/>
  <c r="B12" i="19"/>
  <c r="D11" i="19"/>
  <c r="C11" i="19"/>
  <c r="B11" i="19"/>
  <c r="D10" i="19"/>
  <c r="C10" i="19"/>
  <c r="B10" i="19"/>
  <c r="D9" i="19"/>
  <c r="B9" i="19"/>
  <c r="D8" i="19"/>
  <c r="B8" i="19"/>
  <c r="C7" i="19"/>
  <c r="D5" i="19"/>
  <c r="B5" i="19"/>
  <c r="AJ21" i="4"/>
  <c r="AI21" i="4"/>
  <c r="AH21" i="4"/>
  <c r="AJ20" i="4"/>
  <c r="AI20" i="4"/>
  <c r="AH20" i="4"/>
  <c r="B4" i="18"/>
  <c r="B3" i="18" s="1"/>
  <c r="B4" i="17"/>
  <c r="B3" i="17" s="1"/>
  <c r="B4" i="16"/>
  <c r="B3" i="16" s="1"/>
  <c r="B4" i="15"/>
  <c r="B3" i="15" s="1"/>
  <c r="B4" i="14"/>
  <c r="B3" i="14" s="1"/>
  <c r="B4" i="13"/>
  <c r="B3" i="13" s="1"/>
  <c r="B4" i="11"/>
  <c r="B3" i="11" s="1"/>
  <c r="B4" i="9"/>
  <c r="B3" i="9" s="1"/>
  <c r="B4" i="6"/>
  <c r="B3" i="6" s="1"/>
  <c r="B4" i="7"/>
  <c r="B3" i="7" s="1"/>
  <c r="B3" i="1"/>
  <c r="B3" i="4"/>
  <c r="AI46" i="18"/>
  <c r="AI45" i="18"/>
  <c r="AI44" i="18"/>
  <c r="J15" i="26" s="1"/>
  <c r="AI43" i="18"/>
  <c r="I15" i="26" s="1"/>
  <c r="AI42" i="18"/>
  <c r="H15" i="26" s="1"/>
  <c r="AI41" i="18"/>
  <c r="G15" i="26" s="1"/>
  <c r="AI40" i="18"/>
  <c r="F15" i="26" s="1"/>
  <c r="AI39" i="18"/>
  <c r="E15" i="26" s="1"/>
  <c r="AI38" i="18"/>
  <c r="D15" i="26" s="1"/>
  <c r="AI37" i="18"/>
  <c r="AI36" i="18"/>
  <c r="B15" i="26" s="1"/>
  <c r="AI46" i="17"/>
  <c r="AI45" i="17"/>
  <c r="K14" i="26" s="1"/>
  <c r="AI44" i="17"/>
  <c r="J14" i="26" s="1"/>
  <c r="AI43" i="17"/>
  <c r="I14" i="26" s="1"/>
  <c r="AI42" i="17"/>
  <c r="H14" i="26" s="1"/>
  <c r="AI41" i="17"/>
  <c r="G14" i="26" s="1"/>
  <c r="AI40" i="17"/>
  <c r="F14" i="26" s="1"/>
  <c r="AI39" i="17"/>
  <c r="AI38" i="17"/>
  <c r="D14" i="26" s="1"/>
  <c r="AI37" i="17"/>
  <c r="C14" i="26" s="1"/>
  <c r="AI36" i="17"/>
  <c r="B14" i="26" s="1"/>
  <c r="AI46" i="16"/>
  <c r="AI45" i="16"/>
  <c r="K13" i="26" s="1"/>
  <c r="AI44" i="16"/>
  <c r="J13" i="26" s="1"/>
  <c r="AI43" i="16"/>
  <c r="I13" i="26" s="1"/>
  <c r="AI42" i="16"/>
  <c r="H13" i="26" s="1"/>
  <c r="AI41" i="16"/>
  <c r="AI40" i="16"/>
  <c r="F13" i="26" s="1"/>
  <c r="AI39" i="16"/>
  <c r="E13" i="26" s="1"/>
  <c r="AI38" i="16"/>
  <c r="D13" i="26" s="1"/>
  <c r="AI37" i="16"/>
  <c r="C13" i="26" s="1"/>
  <c r="AI36" i="16"/>
  <c r="B13" i="26" s="1"/>
  <c r="AI46" i="15"/>
  <c r="AI45" i="15"/>
  <c r="K12" i="26" s="1"/>
  <c r="AI44" i="15"/>
  <c r="J12" i="26" s="1"/>
  <c r="AI43" i="15"/>
  <c r="AI42" i="15"/>
  <c r="H12" i="26" s="1"/>
  <c r="AI41" i="15"/>
  <c r="G12" i="26" s="1"/>
  <c r="AI40" i="15"/>
  <c r="F12" i="26" s="1"/>
  <c r="AI39" i="15"/>
  <c r="E12" i="26" s="1"/>
  <c r="AI38" i="15"/>
  <c r="D12" i="26" s="1"/>
  <c r="AI37" i="15"/>
  <c r="C12" i="26" s="1"/>
  <c r="AI36" i="15"/>
  <c r="B12" i="26" s="1"/>
  <c r="AI46" i="14"/>
  <c r="AI45" i="14"/>
  <c r="K11" i="26" s="1"/>
  <c r="AI44" i="14"/>
  <c r="J11" i="26" s="1"/>
  <c r="AI43" i="14"/>
  <c r="I11" i="26" s="1"/>
  <c r="AI42" i="14"/>
  <c r="H11" i="26" s="1"/>
  <c r="AI41" i="14"/>
  <c r="G11" i="26" s="1"/>
  <c r="AI40" i="14"/>
  <c r="F11" i="26" s="1"/>
  <c r="AI39" i="14"/>
  <c r="E11" i="26" s="1"/>
  <c r="AI38" i="14"/>
  <c r="AI37" i="14"/>
  <c r="C11" i="26" s="1"/>
  <c r="AI36" i="14"/>
  <c r="B11" i="26" s="1"/>
  <c r="AI46" i="13"/>
  <c r="AI45" i="13"/>
  <c r="K10" i="26" s="1"/>
  <c r="AI44" i="13"/>
  <c r="J10" i="26" s="1"/>
  <c r="AI43" i="13"/>
  <c r="I10" i="26" s="1"/>
  <c r="AI42" i="13"/>
  <c r="H10" i="26" s="1"/>
  <c r="AI41" i="13"/>
  <c r="G10" i="26" s="1"/>
  <c r="AI40" i="13"/>
  <c r="F10" i="26" s="1"/>
  <c r="AI39" i="13"/>
  <c r="E10" i="26" s="1"/>
  <c r="AI38" i="13"/>
  <c r="D10" i="26" s="1"/>
  <c r="AI37" i="13"/>
  <c r="C10" i="26" s="1"/>
  <c r="AI36" i="13"/>
  <c r="B10" i="26" s="1"/>
  <c r="AI46" i="11"/>
  <c r="AI45" i="11"/>
  <c r="K9" i="26" s="1"/>
  <c r="AI44" i="11"/>
  <c r="J9" i="26" s="1"/>
  <c r="AI43" i="11"/>
  <c r="I9" i="26" s="1"/>
  <c r="AI42" i="11"/>
  <c r="H9" i="26" s="1"/>
  <c r="AI41" i="11"/>
  <c r="G9" i="26" s="1"/>
  <c r="AI40" i="11"/>
  <c r="AI39" i="11"/>
  <c r="E9" i="26" s="1"/>
  <c r="AI38" i="11"/>
  <c r="D9" i="26" s="1"/>
  <c r="AI37" i="11"/>
  <c r="C9" i="26" s="1"/>
  <c r="AI36" i="11"/>
  <c r="B9" i="26" s="1"/>
  <c r="AI46" i="9"/>
  <c r="AI45" i="9"/>
  <c r="K8" i="26" s="1"/>
  <c r="AI44" i="9"/>
  <c r="J8" i="26" s="1"/>
  <c r="AI43" i="9"/>
  <c r="I8" i="26" s="1"/>
  <c r="AI42" i="9"/>
  <c r="AI41" i="9"/>
  <c r="G8" i="26" s="1"/>
  <c r="AI40" i="9"/>
  <c r="F8" i="26" s="1"/>
  <c r="AI39" i="9"/>
  <c r="E8" i="26" s="1"/>
  <c r="AI38" i="9"/>
  <c r="D8" i="26" s="1"/>
  <c r="AI37" i="9"/>
  <c r="C8" i="26" s="1"/>
  <c r="AI36" i="9"/>
  <c r="B8" i="26" s="1"/>
  <c r="AI46" i="7"/>
  <c r="AI45" i="7"/>
  <c r="K7" i="26" s="1"/>
  <c r="AI44" i="7"/>
  <c r="AI43" i="7"/>
  <c r="I7" i="26" s="1"/>
  <c r="AI42" i="7"/>
  <c r="H7" i="26" s="1"/>
  <c r="AI41" i="7"/>
  <c r="G7" i="26" s="1"/>
  <c r="AI40" i="7"/>
  <c r="F7" i="26" s="1"/>
  <c r="AI39" i="7"/>
  <c r="E7" i="26" s="1"/>
  <c r="AI38" i="7"/>
  <c r="D7" i="26" s="1"/>
  <c r="AI37" i="7"/>
  <c r="C7" i="26" s="1"/>
  <c r="AI36" i="7"/>
  <c r="AI46" i="6"/>
  <c r="AI45" i="6"/>
  <c r="K6" i="26" s="1"/>
  <c r="AI44" i="6"/>
  <c r="J6" i="26" s="1"/>
  <c r="AI43" i="6"/>
  <c r="I6" i="26" s="1"/>
  <c r="AI42" i="6"/>
  <c r="H6" i="26" s="1"/>
  <c r="AI41" i="6"/>
  <c r="G6" i="26" s="1"/>
  <c r="AI40" i="6"/>
  <c r="F6" i="26" s="1"/>
  <c r="AI39" i="6"/>
  <c r="E6" i="26" s="1"/>
  <c r="AI38" i="6"/>
  <c r="D6" i="26" s="1"/>
  <c r="AI37" i="6"/>
  <c r="C6" i="26" s="1"/>
  <c r="AI36" i="6"/>
  <c r="B6" i="26" s="1"/>
  <c r="AI46" i="1"/>
  <c r="AI45" i="1"/>
  <c r="K5" i="26" s="1"/>
  <c r="AI44" i="1"/>
  <c r="J5" i="26" s="1"/>
  <c r="AI43" i="1"/>
  <c r="I5" i="26" s="1"/>
  <c r="AI42" i="1"/>
  <c r="H5" i="26" s="1"/>
  <c r="AI41" i="1"/>
  <c r="G5" i="26" s="1"/>
  <c r="AI40" i="1"/>
  <c r="F5" i="26" s="1"/>
  <c r="AI39" i="1"/>
  <c r="E5" i="26" s="1"/>
  <c r="AI38" i="1"/>
  <c r="D5" i="26" s="1"/>
  <c r="AI37" i="1"/>
  <c r="C5" i="26" s="1"/>
  <c r="AI36" i="1"/>
  <c r="B5" i="26" s="1"/>
  <c r="AJ21" i="25"/>
  <c r="AI21" i="25"/>
  <c r="AH21" i="25"/>
  <c r="AJ20" i="25"/>
  <c r="AI20" i="25"/>
  <c r="AH20" i="25"/>
  <c r="AI29" i="4"/>
  <c r="AI29" i="6"/>
  <c r="A15" i="19"/>
  <c r="A14" i="19"/>
  <c r="A13" i="19"/>
  <c r="A12" i="19"/>
  <c r="A11" i="19"/>
  <c r="A5" i="13"/>
  <c r="A10" i="19" s="1"/>
  <c r="A9" i="19"/>
  <c r="A8" i="19"/>
  <c r="A7" i="19"/>
  <c r="A6" i="19"/>
  <c r="A5" i="19"/>
  <c r="A4" i="19"/>
  <c r="B3" i="25"/>
  <c r="C4" i="25"/>
  <c r="C3" i="25" s="1"/>
  <c r="C5" i="25"/>
  <c r="D5" i="25" s="1"/>
  <c r="E5" i="25" s="1"/>
  <c r="F5" i="25" s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AF5" i="25" s="1"/>
  <c r="AI16" i="25" s="1"/>
  <c r="AI29" i="25"/>
  <c r="AI30" i="25"/>
  <c r="AI31" i="25"/>
  <c r="AI32" i="25"/>
  <c r="AI36" i="25"/>
  <c r="AI37" i="25"/>
  <c r="AI38" i="25"/>
  <c r="AI39" i="25"/>
  <c r="AI40" i="25"/>
  <c r="AI41" i="25"/>
  <c r="AI42" i="25"/>
  <c r="AI43" i="25"/>
  <c r="AI44" i="25"/>
  <c r="AI45" i="25"/>
  <c r="AI47" i="25"/>
  <c r="AJ8" i="4"/>
  <c r="D4" i="19" s="1"/>
  <c r="AI8" i="4"/>
  <c r="C5" i="19"/>
  <c r="AI38" i="4"/>
  <c r="D4" i="26" s="1"/>
  <c r="AI39" i="4"/>
  <c r="E4" i="26" s="1"/>
  <c r="AI40" i="4"/>
  <c r="F4" i="26" s="1"/>
  <c r="AI41" i="4"/>
  <c r="G4" i="26" s="1"/>
  <c r="AI42" i="4"/>
  <c r="H4" i="26" s="1"/>
  <c r="AI43" i="4"/>
  <c r="I4" i="26" s="1"/>
  <c r="AI44" i="4"/>
  <c r="J4" i="26" s="1"/>
  <c r="AI45" i="4"/>
  <c r="K4" i="26" s="1"/>
  <c r="AI46" i="4"/>
  <c r="D15" i="19"/>
  <c r="C15" i="19"/>
  <c r="B15" i="19"/>
  <c r="D14" i="19"/>
  <c r="C14" i="19"/>
  <c r="D12" i="19"/>
  <c r="C12" i="19"/>
  <c r="C9" i="19"/>
  <c r="C8" i="19"/>
  <c r="D7" i="19"/>
  <c r="B7" i="19"/>
  <c r="D6" i="19"/>
  <c r="C6" i="19"/>
  <c r="B6" i="19"/>
  <c r="AH8" i="4"/>
  <c r="B4" i="19" s="1"/>
  <c r="AI32" i="1"/>
  <c r="AI31" i="1"/>
  <c r="AI30" i="1"/>
  <c r="AI29" i="1"/>
  <c r="C5" i="1"/>
  <c r="C4" i="1" s="1"/>
  <c r="C3" i="1" s="1"/>
  <c r="D5" i="1"/>
  <c r="E5" i="1" s="1"/>
  <c r="E4" i="1" s="1"/>
  <c r="E3" i="1" s="1"/>
  <c r="AI32" i="6"/>
  <c r="AI31" i="6"/>
  <c r="AI30" i="6"/>
  <c r="C5" i="6"/>
  <c r="D5" i="6"/>
  <c r="E5" i="6"/>
  <c r="E4" i="6" s="1"/>
  <c r="E3" i="6" s="1"/>
  <c r="AI32" i="7"/>
  <c r="AI31" i="7"/>
  <c r="AI30" i="7"/>
  <c r="AI29" i="7"/>
  <c r="C5" i="7"/>
  <c r="C4" i="7" s="1"/>
  <c r="C3" i="7" s="1"/>
  <c r="D5" i="7"/>
  <c r="E5" i="7" s="1"/>
  <c r="E4" i="7" s="1"/>
  <c r="E3" i="7" s="1"/>
  <c r="AI32" i="9"/>
  <c r="AI31" i="9"/>
  <c r="AI30" i="9"/>
  <c r="AI29" i="9"/>
  <c r="C5" i="9"/>
  <c r="C4" i="9" s="1"/>
  <c r="C3" i="9" s="1"/>
  <c r="D5" i="9"/>
  <c r="E5" i="9" s="1"/>
  <c r="F5" i="9" s="1"/>
  <c r="AI32" i="11"/>
  <c r="AI31" i="11"/>
  <c r="AI30" i="11"/>
  <c r="AI29" i="11"/>
  <c r="C5" i="11"/>
  <c r="D5" i="11" s="1"/>
  <c r="E5" i="11" s="1"/>
  <c r="E4" i="11" s="1"/>
  <c r="E3" i="11" s="1"/>
  <c r="F5" i="11"/>
  <c r="AI32" i="13"/>
  <c r="AI31" i="13"/>
  <c r="AI30" i="13"/>
  <c r="AI29" i="13"/>
  <c r="C5" i="13"/>
  <c r="AI32" i="14"/>
  <c r="AI31" i="14"/>
  <c r="AI30" i="14"/>
  <c r="AI29" i="14"/>
  <c r="C5" i="14"/>
  <c r="C4" i="14" s="1"/>
  <c r="C3" i="14" s="1"/>
  <c r="D5" i="14"/>
  <c r="D4" i="14" s="1"/>
  <c r="D3" i="14" s="1"/>
  <c r="AI32" i="15"/>
  <c r="AI31" i="15"/>
  <c r="AI30" i="15"/>
  <c r="AI29" i="15"/>
  <c r="C5" i="15"/>
  <c r="C4" i="15" s="1"/>
  <c r="C3" i="15" s="1"/>
  <c r="AI32" i="16"/>
  <c r="AI31" i="16"/>
  <c r="AI30" i="16"/>
  <c r="AI29" i="16"/>
  <c r="C5" i="16"/>
  <c r="C4" i="16" s="1"/>
  <c r="C3" i="16" s="1"/>
  <c r="D5" i="16"/>
  <c r="D4" i="16" s="1"/>
  <c r="D3" i="16" s="1"/>
  <c r="AI32" i="17"/>
  <c r="AI31" i="17"/>
  <c r="AI30" i="17"/>
  <c r="AI29" i="17"/>
  <c r="C5" i="17"/>
  <c r="C4" i="17" s="1"/>
  <c r="C3" i="17" s="1"/>
  <c r="AI32" i="18"/>
  <c r="AI31" i="18"/>
  <c r="AI30" i="18"/>
  <c r="AI29" i="18"/>
  <c r="C5" i="18"/>
  <c r="C4" i="18" s="1"/>
  <c r="C3" i="18" s="1"/>
  <c r="D5" i="18"/>
  <c r="AI37" i="4"/>
  <c r="C4" i="26" s="1"/>
  <c r="AI36" i="4"/>
  <c r="B4" i="26" s="1"/>
  <c r="AI32" i="4"/>
  <c r="AI31" i="4"/>
  <c r="AI30" i="4"/>
  <c r="AJ10" i="4"/>
  <c r="AI10" i="4"/>
  <c r="AH10" i="4"/>
  <c r="AI6" i="4"/>
  <c r="C5" i="4"/>
  <c r="C4" i="4" s="1"/>
  <c r="C3" i="4" s="1"/>
  <c r="D4" i="6" l="1"/>
  <c r="D3" i="6" s="1"/>
  <c r="C4" i="6"/>
  <c r="C3" i="6" s="1"/>
  <c r="D5" i="17"/>
  <c r="D4" i="17" s="1"/>
  <c r="D3" i="17" s="1"/>
  <c r="D4" i="7"/>
  <c r="D3" i="7" s="1"/>
  <c r="E5" i="14"/>
  <c r="F5" i="14" s="1"/>
  <c r="D4" i="9"/>
  <c r="D3" i="9" s="1"/>
  <c r="F5" i="7"/>
  <c r="F5" i="6"/>
  <c r="L14" i="26"/>
  <c r="L13" i="26"/>
  <c r="L8" i="26"/>
  <c r="L9" i="26"/>
  <c r="L15" i="26"/>
  <c r="L12" i="26"/>
  <c r="L7" i="26"/>
  <c r="L10" i="26"/>
  <c r="L5" i="26"/>
  <c r="L4" i="26"/>
  <c r="L6" i="26"/>
  <c r="D16" i="26"/>
  <c r="L11" i="26"/>
  <c r="G16" i="26"/>
  <c r="C4" i="19"/>
  <c r="H16" i="26"/>
  <c r="C16" i="26"/>
  <c r="E16" i="26"/>
  <c r="D4" i="25"/>
  <c r="I16" i="26"/>
  <c r="K16" i="26"/>
  <c r="J16" i="26"/>
  <c r="F16" i="26"/>
  <c r="D4" i="1"/>
  <c r="D3" i="1" s="1"/>
  <c r="F4" i="9"/>
  <c r="F3" i="9" s="1"/>
  <c r="G5" i="9"/>
  <c r="D4" i="18"/>
  <c r="D3" i="18" s="1"/>
  <c r="E5" i="18"/>
  <c r="E4" i="9"/>
  <c r="E3" i="9" s="1"/>
  <c r="E5" i="16"/>
  <c r="C4" i="13"/>
  <c r="C3" i="13" s="1"/>
  <c r="D5" i="13"/>
  <c r="F4" i="11"/>
  <c r="F3" i="11" s="1"/>
  <c r="G5" i="11"/>
  <c r="D4" i="11"/>
  <c r="D3" i="11" s="1"/>
  <c r="E4" i="14"/>
  <c r="E3" i="14" s="1"/>
  <c r="D5" i="4"/>
  <c r="E5" i="17"/>
  <c r="F5" i="1"/>
  <c r="C4" i="11"/>
  <c r="C3" i="11" s="1"/>
  <c r="D5" i="15"/>
  <c r="G5" i="6" l="1"/>
  <c r="F4" i="6"/>
  <c r="F3" i="6" s="1"/>
  <c r="F4" i="7"/>
  <c r="F3" i="7" s="1"/>
  <c r="G5" i="7"/>
  <c r="B16" i="26"/>
  <c r="D3" i="25"/>
  <c r="E4" i="25"/>
  <c r="E4" i="17"/>
  <c r="E3" i="17" s="1"/>
  <c r="F5" i="17"/>
  <c r="E4" i="18"/>
  <c r="E3" i="18" s="1"/>
  <c r="F5" i="18"/>
  <c r="D4" i="15"/>
  <c r="D3" i="15" s="1"/>
  <c r="E5" i="15"/>
  <c r="E4" i="16"/>
  <c r="E3" i="16" s="1"/>
  <c r="F5" i="16"/>
  <c r="F4" i="1"/>
  <c r="F3" i="1" s="1"/>
  <c r="G5" i="1"/>
  <c r="G4" i="11"/>
  <c r="G3" i="11" s="1"/>
  <c r="H5" i="11"/>
  <c r="D4" i="4"/>
  <c r="D3" i="4" s="1"/>
  <c r="E5" i="4"/>
  <c r="G4" i="9"/>
  <c r="G3" i="9" s="1"/>
  <c r="H5" i="9"/>
  <c r="F4" i="14"/>
  <c r="F3" i="14" s="1"/>
  <c r="G5" i="14"/>
  <c r="D4" i="13"/>
  <c r="D3" i="13" s="1"/>
  <c r="E5" i="13"/>
  <c r="G4" i="7" l="1"/>
  <c r="G3" i="7" s="1"/>
  <c r="H5" i="7"/>
  <c r="G4" i="6"/>
  <c r="G3" i="6" s="1"/>
  <c r="H5" i="6"/>
  <c r="F4" i="25"/>
  <c r="E3" i="25"/>
  <c r="G4" i="1"/>
  <c r="G3" i="1" s="1"/>
  <c r="H5" i="1"/>
  <c r="F4" i="17"/>
  <c r="F3" i="17" s="1"/>
  <c r="G5" i="17"/>
  <c r="G4" i="14"/>
  <c r="G3" i="14" s="1"/>
  <c r="H5" i="14"/>
  <c r="H4" i="9"/>
  <c r="H3" i="9" s="1"/>
  <c r="I5" i="9"/>
  <c r="E4" i="15"/>
  <c r="E3" i="15" s="1"/>
  <c r="F5" i="15"/>
  <c r="F4" i="18"/>
  <c r="F3" i="18" s="1"/>
  <c r="G5" i="18"/>
  <c r="E4" i="13"/>
  <c r="E3" i="13" s="1"/>
  <c r="F5" i="13"/>
  <c r="F4" i="16"/>
  <c r="F3" i="16" s="1"/>
  <c r="G5" i="16"/>
  <c r="F5" i="4"/>
  <c r="E4" i="4"/>
  <c r="E3" i="4" s="1"/>
  <c r="H4" i="11"/>
  <c r="H3" i="11" s="1"/>
  <c r="I5" i="11"/>
  <c r="H4" i="6" l="1"/>
  <c r="H3" i="6" s="1"/>
  <c r="I5" i="6"/>
  <c r="I5" i="7"/>
  <c r="H4" i="7"/>
  <c r="H3" i="7" s="1"/>
  <c r="F3" i="25"/>
  <c r="G4" i="25"/>
  <c r="G4" i="18"/>
  <c r="G3" i="18" s="1"/>
  <c r="H5" i="18"/>
  <c r="G4" i="17"/>
  <c r="G3" i="17" s="1"/>
  <c r="H5" i="17"/>
  <c r="G4" i="16"/>
  <c r="G3" i="16" s="1"/>
  <c r="H5" i="16"/>
  <c r="F4" i="15"/>
  <c r="F3" i="15" s="1"/>
  <c r="G5" i="15"/>
  <c r="H4" i="1"/>
  <c r="H3" i="1" s="1"/>
  <c r="I5" i="1"/>
  <c r="H4" i="14"/>
  <c r="H3" i="14" s="1"/>
  <c r="I5" i="14"/>
  <c r="F4" i="4"/>
  <c r="F3" i="4" s="1"/>
  <c r="G5" i="4"/>
  <c r="F4" i="13"/>
  <c r="F3" i="13" s="1"/>
  <c r="G5" i="13"/>
  <c r="I4" i="11"/>
  <c r="I3" i="11" s="1"/>
  <c r="J5" i="11"/>
  <c r="I4" i="9"/>
  <c r="I3" i="9" s="1"/>
  <c r="J5" i="9"/>
  <c r="J5" i="7" l="1"/>
  <c r="I4" i="7"/>
  <c r="I3" i="7" s="1"/>
  <c r="I4" i="6"/>
  <c r="I3" i="6" s="1"/>
  <c r="J5" i="6"/>
  <c r="G3" i="25"/>
  <c r="H4" i="25"/>
  <c r="J4" i="9"/>
  <c r="J3" i="9" s="1"/>
  <c r="K5" i="9"/>
  <c r="J4" i="11"/>
  <c r="J3" i="11" s="1"/>
  <c r="K5" i="11"/>
  <c r="I4" i="14"/>
  <c r="I3" i="14" s="1"/>
  <c r="J5" i="14"/>
  <c r="I5" i="16"/>
  <c r="H4" i="16"/>
  <c r="H3" i="16" s="1"/>
  <c r="G4" i="13"/>
  <c r="G3" i="13" s="1"/>
  <c r="H5" i="13"/>
  <c r="I4" i="1"/>
  <c r="I3" i="1" s="1"/>
  <c r="J5" i="1"/>
  <c r="H4" i="17"/>
  <c r="H3" i="17" s="1"/>
  <c r="I5" i="17"/>
  <c r="G4" i="15"/>
  <c r="G3" i="15" s="1"/>
  <c r="H5" i="15"/>
  <c r="H4" i="18"/>
  <c r="H3" i="18" s="1"/>
  <c r="I5" i="18"/>
  <c r="G4" i="4"/>
  <c r="G3" i="4" s="1"/>
  <c r="H5" i="4"/>
  <c r="J4" i="6" l="1"/>
  <c r="J3" i="6" s="1"/>
  <c r="K5" i="6"/>
  <c r="J4" i="7"/>
  <c r="J3" i="7" s="1"/>
  <c r="K5" i="7"/>
  <c r="I4" i="25"/>
  <c r="H3" i="25"/>
  <c r="I4" i="17"/>
  <c r="I3" i="17" s="1"/>
  <c r="J5" i="17"/>
  <c r="H4" i="4"/>
  <c r="H3" i="4" s="1"/>
  <c r="I5" i="4"/>
  <c r="J4" i="1"/>
  <c r="J3" i="1" s="1"/>
  <c r="K5" i="1"/>
  <c r="J4" i="14"/>
  <c r="J3" i="14" s="1"/>
  <c r="K5" i="14"/>
  <c r="I4" i="18"/>
  <c r="I3" i="18" s="1"/>
  <c r="J5" i="18"/>
  <c r="H4" i="13"/>
  <c r="H3" i="13" s="1"/>
  <c r="I5" i="13"/>
  <c r="L5" i="11"/>
  <c r="K4" i="11"/>
  <c r="K3" i="11" s="1"/>
  <c r="I5" i="15"/>
  <c r="H4" i="15"/>
  <c r="H3" i="15" s="1"/>
  <c r="K4" i="9"/>
  <c r="K3" i="9" s="1"/>
  <c r="L5" i="9"/>
  <c r="I4" i="16"/>
  <c r="I3" i="16" s="1"/>
  <c r="J5" i="16"/>
  <c r="K4" i="7" l="1"/>
  <c r="K3" i="7" s="1"/>
  <c r="L5" i="7"/>
  <c r="K4" i="6"/>
  <c r="K3" i="6" s="1"/>
  <c r="L5" i="6"/>
  <c r="J4" i="25"/>
  <c r="I3" i="25"/>
  <c r="I4" i="15"/>
  <c r="I3" i="15" s="1"/>
  <c r="J5" i="15"/>
  <c r="L4" i="9"/>
  <c r="L3" i="9" s="1"/>
  <c r="M5" i="9"/>
  <c r="I4" i="13"/>
  <c r="I3" i="13" s="1"/>
  <c r="J5" i="13"/>
  <c r="J5" i="4"/>
  <c r="I4" i="4"/>
  <c r="I3" i="4" s="1"/>
  <c r="J4" i="18"/>
  <c r="J3" i="18" s="1"/>
  <c r="K5" i="18"/>
  <c r="K4" i="14"/>
  <c r="K3" i="14" s="1"/>
  <c r="L5" i="14"/>
  <c r="K5" i="17"/>
  <c r="J4" i="17"/>
  <c r="J3" i="17" s="1"/>
  <c r="J4" i="16"/>
  <c r="J3" i="16" s="1"/>
  <c r="K5" i="16"/>
  <c r="K4" i="1"/>
  <c r="K3" i="1" s="1"/>
  <c r="L5" i="1"/>
  <c r="M5" i="11"/>
  <c r="L4" i="11"/>
  <c r="L3" i="11" s="1"/>
  <c r="L4" i="6" l="1"/>
  <c r="L3" i="6" s="1"/>
  <c r="M5" i="6"/>
  <c r="L4" i="7"/>
  <c r="L3" i="7" s="1"/>
  <c r="M5" i="7"/>
  <c r="J3" i="25"/>
  <c r="K4" i="25"/>
  <c r="K5" i="4"/>
  <c r="J4" i="4"/>
  <c r="J3" i="4" s="1"/>
  <c r="J4" i="13"/>
  <c r="J3" i="13" s="1"/>
  <c r="K5" i="13"/>
  <c r="K4" i="16"/>
  <c r="K3" i="16" s="1"/>
  <c r="L5" i="16"/>
  <c r="M4" i="9"/>
  <c r="M3" i="9" s="1"/>
  <c r="N5" i="9"/>
  <c r="K4" i="18"/>
  <c r="K3" i="18" s="1"/>
  <c r="L5" i="18"/>
  <c r="L4" i="1"/>
  <c r="L3" i="1" s="1"/>
  <c r="M5" i="1"/>
  <c r="L4" i="14"/>
  <c r="L3" i="14" s="1"/>
  <c r="M5" i="14"/>
  <c r="J4" i="15"/>
  <c r="J3" i="15" s="1"/>
  <c r="K5" i="15"/>
  <c r="M4" i="11"/>
  <c r="M3" i="11" s="1"/>
  <c r="N5" i="11"/>
  <c r="L5" i="17"/>
  <c r="K4" i="17"/>
  <c r="K3" i="17" s="1"/>
  <c r="M4" i="7" l="1"/>
  <c r="M3" i="7" s="1"/>
  <c r="N5" i="7"/>
  <c r="M4" i="6"/>
  <c r="M3" i="6" s="1"/>
  <c r="N5" i="6"/>
  <c r="K3" i="25"/>
  <c r="L4" i="25"/>
  <c r="N4" i="11"/>
  <c r="N3" i="11" s="1"/>
  <c r="O5" i="11"/>
  <c r="M4" i="1"/>
  <c r="M3" i="1" s="1"/>
  <c r="N5" i="1"/>
  <c r="K4" i="15"/>
  <c r="K3" i="15" s="1"/>
  <c r="L5" i="15"/>
  <c r="L4" i="18"/>
  <c r="L3" i="18" s="1"/>
  <c r="M5" i="18"/>
  <c r="L5" i="13"/>
  <c r="K4" i="13"/>
  <c r="K3" i="13" s="1"/>
  <c r="N4" i="9"/>
  <c r="N3" i="9" s="1"/>
  <c r="O5" i="9"/>
  <c r="M4" i="14"/>
  <c r="M3" i="14" s="1"/>
  <c r="N5" i="14"/>
  <c r="L4" i="16"/>
  <c r="L3" i="16" s="1"/>
  <c r="M5" i="16"/>
  <c r="L4" i="17"/>
  <c r="L3" i="17" s="1"/>
  <c r="M5" i="17"/>
  <c r="K4" i="4"/>
  <c r="K3" i="4" s="1"/>
  <c r="L5" i="4"/>
  <c r="N4" i="6" l="1"/>
  <c r="N3" i="6" s="1"/>
  <c r="O5" i="6"/>
  <c r="N4" i="7"/>
  <c r="N3" i="7" s="1"/>
  <c r="O5" i="7"/>
  <c r="L3" i="25"/>
  <c r="M4" i="25"/>
  <c r="M4" i="16"/>
  <c r="M3" i="16" s="1"/>
  <c r="N5" i="16"/>
  <c r="M4" i="17"/>
  <c r="M3" i="17" s="1"/>
  <c r="N5" i="17"/>
  <c r="L4" i="15"/>
  <c r="L3" i="15" s="1"/>
  <c r="M5" i="15"/>
  <c r="N4" i="1"/>
  <c r="N3" i="1" s="1"/>
  <c r="O5" i="1"/>
  <c r="L4" i="13"/>
  <c r="L3" i="13" s="1"/>
  <c r="M5" i="13"/>
  <c r="O5" i="14"/>
  <c r="N4" i="14"/>
  <c r="N3" i="14" s="1"/>
  <c r="L4" i="4"/>
  <c r="L3" i="4" s="1"/>
  <c r="M5" i="4"/>
  <c r="O4" i="9"/>
  <c r="O3" i="9" s="1"/>
  <c r="P5" i="9"/>
  <c r="M4" i="18"/>
  <c r="M3" i="18" s="1"/>
  <c r="N5" i="18"/>
  <c r="O4" i="11"/>
  <c r="O3" i="11" s="1"/>
  <c r="P5" i="11"/>
  <c r="O4" i="7" l="1"/>
  <c r="O3" i="7" s="1"/>
  <c r="P5" i="7"/>
  <c r="O4" i="6"/>
  <c r="O3" i="6" s="1"/>
  <c r="P5" i="6"/>
  <c r="N4" i="25"/>
  <c r="M3" i="25"/>
  <c r="N4" i="18"/>
  <c r="N3" i="18" s="1"/>
  <c r="O5" i="18"/>
  <c r="M4" i="13"/>
  <c r="M3" i="13" s="1"/>
  <c r="N5" i="13"/>
  <c r="P4" i="9"/>
  <c r="P3" i="9" s="1"/>
  <c r="Q5" i="9"/>
  <c r="N4" i="17"/>
  <c r="N3" i="17" s="1"/>
  <c r="O5" i="17"/>
  <c r="N5" i="4"/>
  <c r="M4" i="4"/>
  <c r="M3" i="4" s="1"/>
  <c r="N5" i="15"/>
  <c r="M4" i="15"/>
  <c r="M3" i="15" s="1"/>
  <c r="N4" i="16"/>
  <c r="N3" i="16" s="1"/>
  <c r="O5" i="16"/>
  <c r="O4" i="1"/>
  <c r="O3" i="1" s="1"/>
  <c r="P5" i="1"/>
  <c r="Q5" i="11"/>
  <c r="P4" i="11"/>
  <c r="P3" i="11" s="1"/>
  <c r="O4" i="14"/>
  <c r="O3" i="14" s="1"/>
  <c r="P5" i="14"/>
  <c r="P4" i="6" l="1"/>
  <c r="P3" i="6" s="1"/>
  <c r="Q5" i="6"/>
  <c r="P4" i="7"/>
  <c r="P3" i="7" s="1"/>
  <c r="Q5" i="7"/>
  <c r="O4" i="25"/>
  <c r="N3" i="25"/>
  <c r="Q4" i="11"/>
  <c r="Q3" i="11" s="1"/>
  <c r="R5" i="11"/>
  <c r="Q5" i="1"/>
  <c r="P4" i="1"/>
  <c r="P3" i="1" s="1"/>
  <c r="N4" i="13"/>
  <c r="N3" i="13" s="1"/>
  <c r="O5" i="13"/>
  <c r="N4" i="15"/>
  <c r="N3" i="15" s="1"/>
  <c r="O5" i="15"/>
  <c r="N4" i="4"/>
  <c r="N3" i="4" s="1"/>
  <c r="O5" i="4"/>
  <c r="Q4" i="9"/>
  <c r="Q3" i="9" s="1"/>
  <c r="R5" i="9"/>
  <c r="P5" i="16"/>
  <c r="O4" i="16"/>
  <c r="O3" i="16" s="1"/>
  <c r="O4" i="18"/>
  <c r="O3" i="18" s="1"/>
  <c r="P5" i="18"/>
  <c r="P4" i="14"/>
  <c r="P3" i="14" s="1"/>
  <c r="Q5" i="14"/>
  <c r="O4" i="17"/>
  <c r="O3" i="17" s="1"/>
  <c r="P5" i="17"/>
  <c r="R5" i="7" l="1"/>
  <c r="Q4" i="7"/>
  <c r="Q3" i="7" s="1"/>
  <c r="Q4" i="6"/>
  <c r="Q3" i="6" s="1"/>
  <c r="R5" i="6"/>
  <c r="O3" i="25"/>
  <c r="P4" i="25"/>
  <c r="O4" i="15"/>
  <c r="O3" i="15" s="1"/>
  <c r="P5" i="15"/>
  <c r="O4" i="13"/>
  <c r="O3" i="13" s="1"/>
  <c r="P5" i="13"/>
  <c r="P4" i="16"/>
  <c r="P3" i="16" s="1"/>
  <c r="Q5" i="16"/>
  <c r="Q4" i="14"/>
  <c r="Q3" i="14" s="1"/>
  <c r="R5" i="14"/>
  <c r="O4" i="4"/>
  <c r="O3" i="4" s="1"/>
  <c r="P5" i="4"/>
  <c r="P4" i="17"/>
  <c r="P3" i="17" s="1"/>
  <c r="Q5" i="17"/>
  <c r="R4" i="9"/>
  <c r="R3" i="9" s="1"/>
  <c r="S5" i="9"/>
  <c r="R4" i="11"/>
  <c r="R3" i="11" s="1"/>
  <c r="S5" i="11"/>
  <c r="P4" i="18"/>
  <c r="P3" i="18" s="1"/>
  <c r="Q5" i="18"/>
  <c r="Q4" i="1"/>
  <c r="Q3" i="1" s="1"/>
  <c r="R5" i="1"/>
  <c r="R4" i="6" l="1"/>
  <c r="R3" i="6" s="1"/>
  <c r="S5" i="6"/>
  <c r="R4" i="7"/>
  <c r="R3" i="7" s="1"/>
  <c r="S5" i="7"/>
  <c r="P3" i="25"/>
  <c r="Q4" i="25"/>
  <c r="R5" i="18"/>
  <c r="Q4" i="18"/>
  <c r="Q3" i="18" s="1"/>
  <c r="Q4" i="16"/>
  <c r="Q3" i="16" s="1"/>
  <c r="R5" i="16"/>
  <c r="Q4" i="17"/>
  <c r="Q3" i="17" s="1"/>
  <c r="R5" i="17"/>
  <c r="S4" i="11"/>
  <c r="S3" i="11" s="1"/>
  <c r="T5" i="11"/>
  <c r="P4" i="4"/>
  <c r="P3" i="4" s="1"/>
  <c r="Q5" i="4"/>
  <c r="P4" i="13"/>
  <c r="P3" i="13" s="1"/>
  <c r="Q5" i="13"/>
  <c r="R4" i="1"/>
  <c r="R3" i="1" s="1"/>
  <c r="S5" i="1"/>
  <c r="R4" i="14"/>
  <c r="R3" i="14" s="1"/>
  <c r="S5" i="14"/>
  <c r="P4" i="15"/>
  <c r="P3" i="15" s="1"/>
  <c r="Q5" i="15"/>
  <c r="S4" i="9"/>
  <c r="S3" i="9" s="1"/>
  <c r="T5" i="9"/>
  <c r="S4" i="7" l="1"/>
  <c r="S3" i="7" s="1"/>
  <c r="T5" i="7"/>
  <c r="S4" i="6"/>
  <c r="S3" i="6" s="1"/>
  <c r="T5" i="6"/>
  <c r="R4" i="25"/>
  <c r="Q3" i="25"/>
  <c r="S4" i="14"/>
  <c r="S3" i="14" s="1"/>
  <c r="T5" i="14"/>
  <c r="T4" i="11"/>
  <c r="T3" i="11" s="1"/>
  <c r="U5" i="11"/>
  <c r="T5" i="1"/>
  <c r="S4" i="1"/>
  <c r="S3" i="1" s="1"/>
  <c r="R4" i="17"/>
  <c r="R3" i="17" s="1"/>
  <c r="S5" i="17"/>
  <c r="Q4" i="15"/>
  <c r="Q3" i="15" s="1"/>
  <c r="R5" i="15"/>
  <c r="Q4" i="4"/>
  <c r="Q3" i="4" s="1"/>
  <c r="R5" i="4"/>
  <c r="R4" i="18"/>
  <c r="R3" i="18" s="1"/>
  <c r="S5" i="18"/>
  <c r="R4" i="16"/>
  <c r="R3" i="16" s="1"/>
  <c r="S5" i="16"/>
  <c r="T4" i="9"/>
  <c r="T3" i="9" s="1"/>
  <c r="U5" i="9"/>
  <c r="Q4" i="13"/>
  <c r="Q3" i="13" s="1"/>
  <c r="R5" i="13"/>
  <c r="T4" i="6" l="1"/>
  <c r="T3" i="6" s="1"/>
  <c r="U5" i="6"/>
  <c r="T4" i="7"/>
  <c r="T3" i="7" s="1"/>
  <c r="U5" i="7"/>
  <c r="R3" i="25"/>
  <c r="S4" i="25"/>
  <c r="S4" i="18"/>
  <c r="S3" i="18" s="1"/>
  <c r="T5" i="18"/>
  <c r="T4" i="1"/>
  <c r="T3" i="1" s="1"/>
  <c r="U5" i="1"/>
  <c r="S5" i="13"/>
  <c r="R4" i="13"/>
  <c r="R3" i="13" s="1"/>
  <c r="R4" i="4"/>
  <c r="R3" i="4" s="1"/>
  <c r="S5" i="4"/>
  <c r="U4" i="9"/>
  <c r="U3" i="9" s="1"/>
  <c r="V5" i="9"/>
  <c r="R4" i="15"/>
  <c r="R3" i="15" s="1"/>
  <c r="S5" i="15"/>
  <c r="U4" i="11"/>
  <c r="U3" i="11" s="1"/>
  <c r="V5" i="11"/>
  <c r="S4" i="16"/>
  <c r="S3" i="16" s="1"/>
  <c r="T5" i="16"/>
  <c r="T5" i="17"/>
  <c r="S4" i="17"/>
  <c r="S3" i="17" s="1"/>
  <c r="T4" i="14"/>
  <c r="T3" i="14" s="1"/>
  <c r="U5" i="14"/>
  <c r="V5" i="7" l="1"/>
  <c r="U4" i="7"/>
  <c r="U3" i="7" s="1"/>
  <c r="U4" i="6"/>
  <c r="U3" i="6" s="1"/>
  <c r="V5" i="6"/>
  <c r="T4" i="25"/>
  <c r="S3" i="25"/>
  <c r="S4" i="13"/>
  <c r="S3" i="13" s="1"/>
  <c r="T5" i="13"/>
  <c r="V4" i="9"/>
  <c r="V3" i="9" s="1"/>
  <c r="W5" i="9"/>
  <c r="U4" i="1"/>
  <c r="U3" i="1" s="1"/>
  <c r="V5" i="1"/>
  <c r="T4" i="16"/>
  <c r="T3" i="16" s="1"/>
  <c r="U5" i="16"/>
  <c r="V5" i="14"/>
  <c r="U4" i="14"/>
  <c r="U3" i="14" s="1"/>
  <c r="S4" i="15"/>
  <c r="S3" i="15" s="1"/>
  <c r="T5" i="15"/>
  <c r="T4" i="17"/>
  <c r="T3" i="17" s="1"/>
  <c r="U5" i="17"/>
  <c r="V4" i="11"/>
  <c r="V3" i="11" s="1"/>
  <c r="W5" i="11"/>
  <c r="S4" i="4"/>
  <c r="S3" i="4" s="1"/>
  <c r="T5" i="4"/>
  <c r="T4" i="18"/>
  <c r="T3" i="18" s="1"/>
  <c r="U5" i="18"/>
  <c r="V4" i="6" l="1"/>
  <c r="V3" i="6" s="1"/>
  <c r="W5" i="6"/>
  <c r="V4" i="7"/>
  <c r="V3" i="7" s="1"/>
  <c r="W5" i="7"/>
  <c r="T3" i="25"/>
  <c r="U4" i="25"/>
  <c r="V4" i="1"/>
  <c r="V3" i="1" s="1"/>
  <c r="W5" i="1"/>
  <c r="U4" i="18"/>
  <c r="U3" i="18" s="1"/>
  <c r="V5" i="18"/>
  <c r="T4" i="15"/>
  <c r="T3" i="15" s="1"/>
  <c r="U5" i="15"/>
  <c r="U4" i="16"/>
  <c r="U3" i="16" s="1"/>
  <c r="V5" i="16"/>
  <c r="T4" i="4"/>
  <c r="T3" i="4" s="1"/>
  <c r="U5" i="4"/>
  <c r="W5" i="14"/>
  <c r="V4" i="14"/>
  <c r="V3" i="14" s="1"/>
  <c r="W4" i="9"/>
  <c r="W3" i="9" s="1"/>
  <c r="X5" i="9"/>
  <c r="T4" i="13"/>
  <c r="T3" i="13" s="1"/>
  <c r="U5" i="13"/>
  <c r="W4" i="11"/>
  <c r="W3" i="11" s="1"/>
  <c r="X5" i="11"/>
  <c r="U4" i="17"/>
  <c r="U3" i="17" s="1"/>
  <c r="V5" i="17"/>
  <c r="X5" i="7" l="1"/>
  <c r="W4" i="7"/>
  <c r="W3" i="7" s="1"/>
  <c r="W4" i="6"/>
  <c r="W3" i="6" s="1"/>
  <c r="X5" i="6"/>
  <c r="U3" i="25"/>
  <c r="V4" i="25"/>
  <c r="U4" i="13"/>
  <c r="U3" i="13" s="1"/>
  <c r="V5" i="13"/>
  <c r="V4" i="18"/>
  <c r="V3" i="18" s="1"/>
  <c r="W5" i="18"/>
  <c r="V5" i="15"/>
  <c r="U4" i="15"/>
  <c r="U3" i="15" s="1"/>
  <c r="W4" i="14"/>
  <c r="W3" i="14" s="1"/>
  <c r="X5" i="14"/>
  <c r="V4" i="16"/>
  <c r="V3" i="16" s="1"/>
  <c r="W5" i="16"/>
  <c r="V4" i="17"/>
  <c r="V3" i="17" s="1"/>
  <c r="W5" i="17"/>
  <c r="U4" i="4"/>
  <c r="U3" i="4" s="1"/>
  <c r="V5" i="4"/>
  <c r="W4" i="1"/>
  <c r="W3" i="1" s="1"/>
  <c r="X5" i="1"/>
  <c r="Y5" i="11"/>
  <c r="X4" i="11"/>
  <c r="X3" i="11" s="1"/>
  <c r="Y5" i="9"/>
  <c r="X4" i="9"/>
  <c r="X3" i="9" s="1"/>
  <c r="X4" i="6" l="1"/>
  <c r="X3" i="6" s="1"/>
  <c r="Y5" i="6"/>
  <c r="Y5" i="7"/>
  <c r="X4" i="7"/>
  <c r="X3" i="7" s="1"/>
  <c r="V3" i="25"/>
  <c r="W4" i="25"/>
  <c r="W4" i="17"/>
  <c r="W3" i="17" s="1"/>
  <c r="X5" i="17"/>
  <c r="W4" i="18"/>
  <c r="W3" i="18" s="1"/>
  <c r="X5" i="18"/>
  <c r="Z5" i="9"/>
  <c r="Y4" i="9"/>
  <c r="Y3" i="9" s="1"/>
  <c r="W4" i="16"/>
  <c r="W3" i="16" s="1"/>
  <c r="X5" i="16"/>
  <c r="Y4" i="11"/>
  <c r="Y3" i="11" s="1"/>
  <c r="Z5" i="11"/>
  <c r="Y5" i="1"/>
  <c r="X4" i="1"/>
  <c r="X3" i="1" s="1"/>
  <c r="X4" i="14"/>
  <c r="X3" i="14" s="1"/>
  <c r="Y5" i="14"/>
  <c r="V4" i="4"/>
  <c r="V3" i="4" s="1"/>
  <c r="W5" i="4"/>
  <c r="W5" i="13"/>
  <c r="V4" i="13"/>
  <c r="V3" i="13" s="1"/>
  <c r="V4" i="15"/>
  <c r="V3" i="15" s="1"/>
  <c r="W5" i="15"/>
  <c r="Y4" i="7" l="1"/>
  <c r="Y3" i="7" s="1"/>
  <c r="Z5" i="7"/>
  <c r="Y4" i="6"/>
  <c r="Y3" i="6" s="1"/>
  <c r="Z5" i="6"/>
  <c r="W3" i="25"/>
  <c r="X4" i="25"/>
  <c r="Y4" i="1"/>
  <c r="Y3" i="1" s="1"/>
  <c r="Z5" i="1"/>
  <c r="Z4" i="9"/>
  <c r="Z3" i="9" s="1"/>
  <c r="AA5" i="9"/>
  <c r="W4" i="4"/>
  <c r="W3" i="4" s="1"/>
  <c r="X5" i="4"/>
  <c r="Z4" i="11"/>
  <c r="Z3" i="11" s="1"/>
  <c r="AA5" i="11"/>
  <c r="X4" i="18"/>
  <c r="X3" i="18" s="1"/>
  <c r="Y5" i="18"/>
  <c r="X4" i="16"/>
  <c r="X3" i="16" s="1"/>
  <c r="Y5" i="16"/>
  <c r="W4" i="13"/>
  <c r="W3" i="13" s="1"/>
  <c r="X5" i="13"/>
  <c r="W4" i="15"/>
  <c r="W3" i="15" s="1"/>
  <c r="X5" i="15"/>
  <c r="X4" i="17"/>
  <c r="X3" i="17" s="1"/>
  <c r="Y5" i="17"/>
  <c r="Y4" i="14"/>
  <c r="Y3" i="14" s="1"/>
  <c r="Z5" i="14"/>
  <c r="Z4" i="6" l="1"/>
  <c r="Z3" i="6" s="1"/>
  <c r="AA5" i="6"/>
  <c r="Z4" i="7"/>
  <c r="Z3" i="7" s="1"/>
  <c r="AA5" i="7"/>
  <c r="X3" i="25"/>
  <c r="Y4" i="25"/>
  <c r="Y4" i="17"/>
  <c r="Y3" i="17" s="1"/>
  <c r="Z5" i="17"/>
  <c r="Y4" i="16"/>
  <c r="Y3" i="16" s="1"/>
  <c r="Z5" i="16"/>
  <c r="Y4" i="18"/>
  <c r="Y3" i="18" s="1"/>
  <c r="Z5" i="18"/>
  <c r="Z4" i="1"/>
  <c r="Z3" i="1" s="1"/>
  <c r="AA5" i="1"/>
  <c r="X4" i="13"/>
  <c r="X3" i="13" s="1"/>
  <c r="Y5" i="13"/>
  <c r="AA4" i="9"/>
  <c r="AA3" i="9" s="1"/>
  <c r="AB5" i="9"/>
  <c r="X4" i="4"/>
  <c r="X3" i="4" s="1"/>
  <c r="Y5" i="4"/>
  <c r="Z4" i="14"/>
  <c r="Z3" i="14" s="1"/>
  <c r="AA5" i="14"/>
  <c r="X4" i="15"/>
  <c r="X3" i="15" s="1"/>
  <c r="Y5" i="15"/>
  <c r="AA4" i="11"/>
  <c r="AA3" i="11" s="1"/>
  <c r="AB5" i="11"/>
  <c r="AA4" i="7" l="1"/>
  <c r="AA3" i="7" s="1"/>
  <c r="AB5" i="7"/>
  <c r="AA4" i="6"/>
  <c r="AA3" i="6" s="1"/>
  <c r="AB5" i="6"/>
  <c r="Z4" i="25"/>
  <c r="Y3" i="25"/>
  <c r="AA4" i="14"/>
  <c r="AA3" i="14" s="1"/>
  <c r="AB5" i="14"/>
  <c r="Z4" i="16"/>
  <c r="Z3" i="16" s="1"/>
  <c r="AA5" i="16"/>
  <c r="Z5" i="4"/>
  <c r="Y4" i="4"/>
  <c r="Y3" i="4" s="1"/>
  <c r="AA4" i="1"/>
  <c r="AA3" i="1" s="1"/>
  <c r="AB5" i="1"/>
  <c r="Y4" i="15"/>
  <c r="Y3" i="15" s="1"/>
  <c r="Z5" i="15"/>
  <c r="AB4" i="9"/>
  <c r="AB3" i="9" s="1"/>
  <c r="AC5" i="9"/>
  <c r="AC5" i="11"/>
  <c r="AB4" i="11"/>
  <c r="AB3" i="11" s="1"/>
  <c r="AA5" i="17"/>
  <c r="Z4" i="17"/>
  <c r="Z3" i="17" s="1"/>
  <c r="Y4" i="13"/>
  <c r="Y3" i="13" s="1"/>
  <c r="Z5" i="13"/>
  <c r="AA5" i="18"/>
  <c r="Z4" i="18"/>
  <c r="Z3" i="18" s="1"/>
  <c r="AB4" i="6" l="1"/>
  <c r="AB3" i="6" s="1"/>
  <c r="AC5" i="6"/>
  <c r="AC5" i="7"/>
  <c r="AB4" i="7"/>
  <c r="AB3" i="7" s="1"/>
  <c r="Z3" i="25"/>
  <c r="AA4" i="25"/>
  <c r="Z4" i="4"/>
  <c r="Z3" i="4" s="1"/>
  <c r="AA5" i="4"/>
  <c r="AB4" i="1"/>
  <c r="AB3" i="1" s="1"/>
  <c r="AC5" i="1"/>
  <c r="AA4" i="18"/>
  <c r="AA3" i="18" s="1"/>
  <c r="AB5" i="18"/>
  <c r="AA4" i="16"/>
  <c r="AA3" i="16" s="1"/>
  <c r="AB5" i="16"/>
  <c r="AA4" i="17"/>
  <c r="AA3" i="17" s="1"/>
  <c r="AB5" i="17"/>
  <c r="AC4" i="9"/>
  <c r="AC3" i="9" s="1"/>
  <c r="AD5" i="9"/>
  <c r="Z4" i="15"/>
  <c r="Z3" i="15" s="1"/>
  <c r="AA5" i="15"/>
  <c r="AB4" i="14"/>
  <c r="AB3" i="14" s="1"/>
  <c r="AC5" i="14"/>
  <c r="Z4" i="13"/>
  <c r="Z3" i="13" s="1"/>
  <c r="AA5" i="13"/>
  <c r="AC4" i="11"/>
  <c r="AC3" i="11" s="1"/>
  <c r="AD5" i="11"/>
  <c r="AC4" i="7" l="1"/>
  <c r="AC3" i="7" s="1"/>
  <c r="AD5" i="7"/>
  <c r="AC4" i="6"/>
  <c r="AC3" i="6" s="1"/>
  <c r="AD5" i="6"/>
  <c r="AB4" i="25"/>
  <c r="AA3" i="25"/>
  <c r="AB4" i="18"/>
  <c r="AB3" i="18" s="1"/>
  <c r="AC5" i="18"/>
  <c r="AA4" i="13"/>
  <c r="AA3" i="13" s="1"/>
  <c r="AB5" i="13"/>
  <c r="AC4" i="1"/>
  <c r="AC3" i="1" s="1"/>
  <c r="AD5" i="1"/>
  <c r="AB4" i="17"/>
  <c r="AB3" i="17" s="1"/>
  <c r="AC5" i="17"/>
  <c r="AA4" i="4"/>
  <c r="AA3" i="4" s="1"/>
  <c r="AB5" i="4"/>
  <c r="AA4" i="15"/>
  <c r="AA3" i="15" s="1"/>
  <c r="AB5" i="15"/>
  <c r="AC5" i="16"/>
  <c r="AB4" i="16"/>
  <c r="AB3" i="16" s="1"/>
  <c r="AD4" i="9"/>
  <c r="AD3" i="9" s="1"/>
  <c r="AE5" i="9"/>
  <c r="AD5" i="14"/>
  <c r="AC4" i="14"/>
  <c r="AC3" i="14" s="1"/>
  <c r="AD4" i="11"/>
  <c r="AD3" i="11" s="1"/>
  <c r="AE5" i="11"/>
  <c r="AD4" i="6" l="1"/>
  <c r="AD3" i="6" s="1"/>
  <c r="AE5" i="6"/>
  <c r="AE5" i="7"/>
  <c r="AD4" i="7"/>
  <c r="AD3" i="7" s="1"/>
  <c r="AB3" i="25"/>
  <c r="AC4" i="25"/>
  <c r="AE4" i="11"/>
  <c r="AE3" i="11" s="1"/>
  <c r="AF5" i="11"/>
  <c r="AD4" i="1"/>
  <c r="AD3" i="1" s="1"/>
  <c r="AE5" i="1"/>
  <c r="AC4" i="16"/>
  <c r="AC3" i="16" s="1"/>
  <c r="AD5" i="16"/>
  <c r="AB4" i="13"/>
  <c r="AB3" i="13" s="1"/>
  <c r="AC5" i="13"/>
  <c r="AE5" i="14"/>
  <c r="AD4" i="14"/>
  <c r="AD3" i="14" s="1"/>
  <c r="AC4" i="17"/>
  <c r="AC3" i="17" s="1"/>
  <c r="AD5" i="17"/>
  <c r="AC4" i="18"/>
  <c r="AC3" i="18" s="1"/>
  <c r="AD5" i="18"/>
  <c r="AC5" i="15"/>
  <c r="AB4" i="15"/>
  <c r="AB3" i="15" s="1"/>
  <c r="AE4" i="9"/>
  <c r="AE3" i="9" s="1"/>
  <c r="AF5" i="9"/>
  <c r="AB4" i="4"/>
  <c r="AB3" i="4" s="1"/>
  <c r="AC5" i="4"/>
  <c r="AF4" i="9" l="1"/>
  <c r="AF3" i="9" s="1"/>
  <c r="AI16" i="9"/>
  <c r="AH23" i="9"/>
  <c r="AI23" i="9" s="1"/>
  <c r="E8" i="19" s="1"/>
  <c r="AF4" i="11"/>
  <c r="AF3" i="11" s="1"/>
  <c r="AI16" i="11"/>
  <c r="AH23" i="11"/>
  <c r="AI23" i="11" s="1"/>
  <c r="E9" i="19" s="1"/>
  <c r="AF5" i="7"/>
  <c r="AE4" i="7"/>
  <c r="AE3" i="7" s="1"/>
  <c r="AE4" i="6"/>
  <c r="AE3" i="6" s="1"/>
  <c r="AF5" i="6"/>
  <c r="AD4" i="25"/>
  <c r="AC3" i="25"/>
  <c r="AC4" i="4"/>
  <c r="AC3" i="4" s="1"/>
  <c r="AD5" i="4"/>
  <c r="AD4" i="16"/>
  <c r="AD3" i="16" s="1"/>
  <c r="AE5" i="16"/>
  <c r="AD4" i="18"/>
  <c r="AD3" i="18" s="1"/>
  <c r="AE5" i="18"/>
  <c r="AC4" i="13"/>
  <c r="AC3" i="13" s="1"/>
  <c r="AD5" i="13"/>
  <c r="AD4" i="17"/>
  <c r="AD3" i="17" s="1"/>
  <c r="AE5" i="17"/>
  <c r="AE4" i="1"/>
  <c r="AE3" i="1" s="1"/>
  <c r="AF5" i="1"/>
  <c r="AD5" i="15"/>
  <c r="AC4" i="15"/>
  <c r="AC3" i="15" s="1"/>
  <c r="AE4" i="14"/>
  <c r="AE3" i="14" s="1"/>
  <c r="AF5" i="14"/>
  <c r="AF4" i="7" l="1"/>
  <c r="AF3" i="7" s="1"/>
  <c r="AI16" i="7"/>
  <c r="AH23" i="7"/>
  <c r="AI23" i="7" s="1"/>
  <c r="E7" i="19" s="1"/>
  <c r="AF4" i="14"/>
  <c r="AF3" i="14" s="1"/>
  <c r="AH23" i="14"/>
  <c r="AI23" i="14" s="1"/>
  <c r="E11" i="19" s="1"/>
  <c r="AI16" i="14"/>
  <c r="AF4" i="6"/>
  <c r="AF3" i="6" s="1"/>
  <c r="AI16" i="6"/>
  <c r="AH23" i="6"/>
  <c r="AI23" i="6" s="1"/>
  <c r="E6" i="19" s="1"/>
  <c r="AF4" i="1"/>
  <c r="AF3" i="1" s="1"/>
  <c r="AH23" i="1"/>
  <c r="AI23" i="1" s="1"/>
  <c r="E5" i="19" s="1"/>
  <c r="AI16" i="1"/>
  <c r="AE4" i="25"/>
  <c r="AD3" i="25"/>
  <c r="AE5" i="13"/>
  <c r="AD4" i="13"/>
  <c r="AD3" i="13" s="1"/>
  <c r="AE4" i="18"/>
  <c r="AE3" i="18" s="1"/>
  <c r="AF5" i="18"/>
  <c r="AD4" i="15"/>
  <c r="AD3" i="15" s="1"/>
  <c r="AE5" i="15"/>
  <c r="AE4" i="16"/>
  <c r="AE3" i="16" s="1"/>
  <c r="AF5" i="16"/>
  <c r="AE4" i="17"/>
  <c r="AE3" i="17" s="1"/>
  <c r="AF5" i="17"/>
  <c r="AD4" i="4"/>
  <c r="AD3" i="4" s="1"/>
  <c r="AE5" i="4"/>
  <c r="AF4" i="18" l="1"/>
  <c r="AF3" i="18" s="1"/>
  <c r="AI16" i="18"/>
  <c r="AH23" i="18"/>
  <c r="AI23" i="18" s="1"/>
  <c r="E15" i="19" s="1"/>
  <c r="AF4" i="16"/>
  <c r="AF3" i="16" s="1"/>
  <c r="AI16" i="16"/>
  <c r="AH23" i="16"/>
  <c r="AI23" i="16" s="1"/>
  <c r="E13" i="19" s="1"/>
  <c r="AF4" i="17"/>
  <c r="AF3" i="17" s="1"/>
  <c r="AI16" i="17"/>
  <c r="AH23" i="17"/>
  <c r="AI23" i="17" s="1"/>
  <c r="E14" i="19" s="1"/>
  <c r="AF4" i="25"/>
  <c r="AF3" i="25" s="1"/>
  <c r="AE3" i="25"/>
  <c r="AE4" i="15"/>
  <c r="AE3" i="15" s="1"/>
  <c r="AF5" i="15"/>
  <c r="AE4" i="4"/>
  <c r="AE3" i="4" s="1"/>
  <c r="AF5" i="4"/>
  <c r="AF5" i="13"/>
  <c r="AE4" i="13"/>
  <c r="AE3" i="13" s="1"/>
  <c r="AF4" i="13" l="1"/>
  <c r="AF3" i="13" s="1"/>
  <c r="AI16" i="13"/>
  <c r="AH23" i="13"/>
  <c r="AI23" i="13" s="1"/>
  <c r="E10" i="19" s="1"/>
  <c r="AH23" i="4"/>
  <c r="AI23" i="4" s="1"/>
  <c r="E4" i="19" s="1"/>
  <c r="AI16" i="4"/>
  <c r="AF4" i="15"/>
  <c r="AF3" i="15" s="1"/>
  <c r="AI16" i="15"/>
  <c r="AH23" i="15"/>
  <c r="AI23" i="15" s="1"/>
  <c r="E12" i="19" s="1"/>
  <c r="AF4" i="4"/>
  <c r="AF3" i="4" s="1"/>
</calcChain>
</file>

<file path=xl/sharedStrings.xml><?xml version="1.0" encoding="utf-8"?>
<sst xmlns="http://schemas.openxmlformats.org/spreadsheetml/2006/main" count="1592" uniqueCount="198">
  <si>
    <t xml:space="preserve">Hoofdpijn : 0=neen; 1=ja </t>
  </si>
  <si>
    <t>Graad : 1,2 of 3</t>
  </si>
  <si>
    <t>Lichtschuw : 0=neen; 1=ja</t>
  </si>
  <si>
    <t>Braken : 0=neen; 1= neiging; 2= ja</t>
  </si>
  <si>
    <t>Medicatie</t>
  </si>
  <si>
    <t>di</t>
  </si>
  <si>
    <t>wo</t>
  </si>
  <si>
    <t>do</t>
  </si>
  <si>
    <t>vrij</t>
  </si>
  <si>
    <t>za</t>
  </si>
  <si>
    <t>zo</t>
  </si>
  <si>
    <t>ma</t>
  </si>
  <si>
    <t>B</t>
  </si>
  <si>
    <t>L</t>
  </si>
  <si>
    <t>D</t>
  </si>
  <si>
    <t>R</t>
  </si>
  <si>
    <t>Plaats</t>
  </si>
  <si>
    <t>Licht</t>
  </si>
  <si>
    <t>cat 1</t>
  </si>
  <si>
    <t>cat 2</t>
  </si>
  <si>
    <t>cat 3</t>
  </si>
  <si>
    <t>Plaats: L, R, B(eiderzijds)</t>
  </si>
  <si>
    <t>Graad</t>
  </si>
  <si>
    <t>Aard</t>
  </si>
  <si>
    <t>K</t>
  </si>
  <si>
    <t>Braken</t>
  </si>
  <si>
    <t>Selectielijsten</t>
  </si>
  <si>
    <t>AANVALLEN</t>
  </si>
  <si>
    <t xml:space="preserve">          ....................................</t>
  </si>
  <si>
    <t xml:space="preserve">               Imitrex</t>
  </si>
  <si>
    <r>
      <t>Acuut</t>
    </r>
    <r>
      <rPr>
        <sz val="10"/>
        <rFont val="Arial"/>
        <family val="2"/>
      </rPr>
      <t xml:space="preserve"> :   Naramig</t>
    </r>
  </si>
  <si>
    <t xml:space="preserve">                    ....................</t>
  </si>
  <si>
    <t>dagen</t>
  </si>
  <si>
    <t>LOOKUP</t>
  </si>
  <si>
    <t>Weersomstandigheden</t>
  </si>
  <si>
    <t>Triggers ?!</t>
  </si>
  <si>
    <t>Voeding/drank</t>
  </si>
  <si>
    <t>Alcohol</t>
  </si>
  <si>
    <t>Chocolade</t>
  </si>
  <si>
    <t>Kaas</t>
  </si>
  <si>
    <t>Zware inspanning</t>
  </si>
  <si>
    <t>Slechte nachtrust</t>
  </si>
  <si>
    <t>Lawaai</t>
  </si>
  <si>
    <t>Lichtflitsen</t>
  </si>
  <si>
    <t>.....................................</t>
  </si>
  <si>
    <t xml:space="preserve">              Relert</t>
  </si>
  <si>
    <t>INFO</t>
  </si>
  <si>
    <t>Hoofdpijnkalender van :</t>
  </si>
  <si>
    <t>Kalenderjaar :</t>
  </si>
  <si>
    <t xml:space="preserve"> 1. Hoofdpijn overzicht</t>
  </si>
  <si>
    <t>Bij het ingeven van de velden wordt automatisch achteraan een som gemaakt (aantal hoofdpijndagen,</t>
  </si>
  <si>
    <t>totalen per graad van hoofdpijn, enz)</t>
  </si>
  <si>
    <t>In deze sectie kan je in de linkerkolom aangeven welke medicatie je neemt (preventief en acuut),</t>
  </si>
  <si>
    <t>Hierin kan je aangeven wat jouw mogelijke triggers zijn en vervolgens per dag aangeven wat eventueel</t>
  </si>
  <si>
    <t>een rol heeft gespeeld.</t>
  </si>
  <si>
    <r>
      <t>Preventief</t>
    </r>
    <r>
      <rPr>
        <sz val="10"/>
        <rFont val="Arial"/>
        <family val="2"/>
      </rPr>
      <t xml:space="preserve"> :  ....................</t>
    </r>
  </si>
  <si>
    <t>en vervolgens kan je iedere dag aangeven hoeveel je precies hebt ingenomen van wat.</t>
  </si>
  <si>
    <t>Stresstoestanden</t>
  </si>
  <si>
    <t>VOORBEELD</t>
  </si>
  <si>
    <t>Hoofdpijnkalender  :  voorbeeld</t>
  </si>
  <si>
    <t>Aard : D(drukkend) of K(kloppend)</t>
  </si>
  <si>
    <t>Plaats: L, R, B(beiderzijds)</t>
  </si>
  <si>
    <t>Aura</t>
  </si>
  <si>
    <t>Taalstoornissen: 0= neen, 1= ja</t>
  </si>
  <si>
    <t>Gezichtsstoornissen: L, R, B</t>
  </si>
  <si>
    <t>Gevoelsstoornissen: L, R, B</t>
  </si>
  <si>
    <r>
      <t xml:space="preserve">Acuut:    </t>
    </r>
    <r>
      <rPr>
        <sz val="10"/>
        <rFont val="Arial"/>
        <family val="2"/>
      </rPr>
      <t>............................</t>
    </r>
  </si>
  <si>
    <r>
      <t xml:space="preserve">Acuut:     </t>
    </r>
    <r>
      <rPr>
        <sz val="10"/>
        <rFont val="Arial"/>
        <family val="2"/>
      </rPr>
      <t>..............................</t>
    </r>
  </si>
  <si>
    <r>
      <t xml:space="preserve">Acuut:     </t>
    </r>
    <r>
      <rPr>
        <sz val="10"/>
        <rFont val="Arial"/>
        <family val="2"/>
      </rPr>
      <t>............................</t>
    </r>
  </si>
  <si>
    <r>
      <t xml:space="preserve">          Acuut </t>
    </r>
    <r>
      <rPr>
        <sz val="10"/>
        <rFont val="Arial"/>
        <family val="2"/>
      </rPr>
      <t xml:space="preserve"> ........................</t>
    </r>
  </si>
  <si>
    <r>
      <t xml:space="preserve">    </t>
    </r>
    <r>
      <rPr>
        <b/>
        <sz val="10"/>
        <rFont val="Arial"/>
        <family val="2"/>
      </rPr>
      <t xml:space="preserve">Acuut:   </t>
    </r>
    <r>
      <rPr>
        <sz val="10"/>
        <rFont val="Arial"/>
        <family val="2"/>
      </rPr>
      <t>.........................</t>
    </r>
  </si>
  <si>
    <r>
      <t xml:space="preserve">      </t>
    </r>
    <r>
      <rPr>
        <b/>
        <sz val="10"/>
        <rFont val="Arial"/>
        <family val="2"/>
      </rPr>
      <t xml:space="preserve">Acuut   </t>
    </r>
    <r>
      <rPr>
        <sz val="10"/>
        <rFont val="Arial"/>
        <family val="2"/>
      </rPr>
      <t>.........................</t>
    </r>
  </si>
  <si>
    <t>………………………………</t>
  </si>
  <si>
    <t>……………………………….</t>
  </si>
  <si>
    <t>………………………………….</t>
  </si>
  <si>
    <t>2, Aura (als van toepassing)</t>
  </si>
  <si>
    <t>Duizeligheid: 0= neen, 1= ja</t>
  </si>
  <si>
    <t>3. Medicatie</t>
  </si>
  <si>
    <t>4. Triggers</t>
  </si>
  <si>
    <t>Vervolgens heb je vier onderdelen :</t>
  </si>
  <si>
    <t>andere voeding:……………………………….</t>
  </si>
  <si>
    <t>U kunt enkel die cellen aanduiden die u moet invullen</t>
  </si>
  <si>
    <t xml:space="preserve">Tijdstip begin hoofdpijn </t>
  </si>
  <si>
    <t>Tijdstip 1ste medicatie</t>
  </si>
  <si>
    <t xml:space="preserve">Tijdstip van heroptreden </t>
  </si>
  <si>
    <t>Tijdstip 2de medicatie</t>
  </si>
  <si>
    <t xml:space="preserve">Heroptreden </t>
  </si>
  <si>
    <t xml:space="preserve">  GRAAD                    1      2      3</t>
  </si>
  <si>
    <t xml:space="preserve">  PLAATS                L      B      R</t>
  </si>
  <si>
    <t>Triggers ?! Ja = 1, geen kruisjes</t>
  </si>
  <si>
    <t>andere voeding:</t>
  </si>
  <si>
    <t xml:space="preserve">Som maand </t>
  </si>
  <si>
    <t xml:space="preserve">Januari </t>
  </si>
  <si>
    <t xml:space="preserve">Februari </t>
  </si>
  <si>
    <t xml:space="preserve">Maart </t>
  </si>
  <si>
    <t xml:space="preserve">April </t>
  </si>
  <si>
    <t xml:space="preserve">Mei </t>
  </si>
  <si>
    <t xml:space="preserve">Juni </t>
  </si>
  <si>
    <t xml:space="preserve">Juli </t>
  </si>
  <si>
    <t xml:space="preserve">Augustus </t>
  </si>
  <si>
    <t xml:space="preserve">September </t>
  </si>
  <si>
    <t xml:space="preserve">Oktober </t>
  </si>
  <si>
    <t xml:space="preserve">November </t>
  </si>
  <si>
    <t xml:space="preserve">December </t>
  </si>
  <si>
    <t xml:space="preserve">som factoren  </t>
  </si>
  <si>
    <t xml:space="preserve">Triggers ?! Ja = 1, geen kruisjes </t>
  </si>
  <si>
    <t xml:space="preserve">  Lichtschuw    Nee                Ja</t>
  </si>
  <si>
    <t xml:space="preserve">  Braken                  Nee    Neig.    Ja</t>
  </si>
  <si>
    <t>1u</t>
  </si>
  <si>
    <t>2u</t>
  </si>
  <si>
    <t>3u</t>
  </si>
  <si>
    <t>4u</t>
  </si>
  <si>
    <t>5u</t>
  </si>
  <si>
    <t>6u</t>
  </si>
  <si>
    <t>7u</t>
  </si>
  <si>
    <t>8u</t>
  </si>
  <si>
    <t>9u</t>
  </si>
  <si>
    <t>10u</t>
  </si>
  <si>
    <t>11u</t>
  </si>
  <si>
    <t>12u</t>
  </si>
  <si>
    <t>13u</t>
  </si>
  <si>
    <t>14u</t>
  </si>
  <si>
    <t>15u</t>
  </si>
  <si>
    <t>16u</t>
  </si>
  <si>
    <t>17u</t>
  </si>
  <si>
    <t>18u</t>
  </si>
  <si>
    <t>19u</t>
  </si>
  <si>
    <t>20u</t>
  </si>
  <si>
    <t>21u</t>
  </si>
  <si>
    <t>22u</t>
  </si>
  <si>
    <t>23u</t>
  </si>
  <si>
    <t>0u</t>
  </si>
  <si>
    <t>vul in</t>
  </si>
  <si>
    <t>Hoofdpijn : neen=0; ja=1</t>
  </si>
  <si>
    <t>Aard: D(drukkend) of K(kloppend)</t>
  </si>
  <si>
    <t>Graad: 1,2 of 3</t>
  </si>
  <si>
    <t>Geen maaglast=0; misselijkheid=1; braken=2</t>
  </si>
  <si>
    <t>In de met "vul in" aangeduide lijnen, verschijnt telkens een pijltje met selectielijst, waaruit je kan kiezen.</t>
  </si>
  <si>
    <t>Je kan echter ook direct de gewenste letter/cijfer invoeren, zonder gebruik te maken van de selectielijst.</t>
  </si>
  <si>
    <t>Tevens zullen bepaalde cellen "verkleuren" (bvb groen = milde aanval; oranje = middelmatig; rood = zwaar)</t>
  </si>
  <si>
    <t>Hoofdpijn: neen = 0; ja = 1</t>
  </si>
  <si>
    <t>Geen maaglast = 0; misselijkheid = 1; braken = 2</t>
  </si>
  <si>
    <t xml:space="preserve">vul in indien nodig </t>
  </si>
  <si>
    <t>(naam patient - wordt overgenomen in kalender)</t>
  </si>
  <si>
    <t xml:space="preserve">Tijdstip van heroptreden hoofdpijn </t>
  </si>
  <si>
    <t>Lichtschuw : neen=0; ja=1</t>
  </si>
  <si>
    <t>Tijdstip 1ste medicatie inname</t>
  </si>
  <si>
    <t xml:space="preserve">Tijdstip 2de medicatie inname </t>
  </si>
  <si>
    <t xml:space="preserve">Einde van hoofdpijn </t>
  </si>
  <si>
    <r>
      <rPr>
        <b/>
        <sz val="10"/>
        <rFont val="Arial"/>
        <family val="2"/>
      </rPr>
      <t>Acuut:</t>
    </r>
    <r>
      <rPr>
        <sz val="10"/>
        <rFont val="Arial"/>
        <family val="2"/>
      </rPr>
      <t xml:space="preserve">  .............................</t>
    </r>
  </si>
  <si>
    <t>Duur van aura (in minuten)</t>
  </si>
  <si>
    <t>max</t>
  </si>
  <si>
    <t>gem</t>
  </si>
  <si>
    <t xml:space="preserve">Tijdstip begin hoofdpijn (24-uur notatie) in uur en minuten </t>
  </si>
  <si>
    <t xml:space="preserve">bv. 15:25 </t>
  </si>
  <si>
    <t xml:space="preserve">bv. 15:40 </t>
  </si>
  <si>
    <t xml:space="preserve">Tijdstip 1ste medicatie inname (24-uur notatie) in uur en minuten </t>
  </si>
  <si>
    <t xml:space="preserve">Tijdstip 2de medicatie medicatie in uur en minuten </t>
  </si>
  <si>
    <t>bv. 18:50</t>
  </si>
  <si>
    <t>bv. 19:10</t>
  </si>
  <si>
    <t>#</t>
  </si>
  <si>
    <t xml:space="preserve">langste aura </t>
  </si>
  <si>
    <t>gemiddelde  aura</t>
  </si>
  <si>
    <t>14u30</t>
  </si>
  <si>
    <t>10u15</t>
  </si>
  <si>
    <t>17u45</t>
  </si>
  <si>
    <t>14u45</t>
  </si>
  <si>
    <t>10u30</t>
  </si>
  <si>
    <t>17u30</t>
  </si>
  <si>
    <t>19u15</t>
  </si>
  <si>
    <t xml:space="preserve">Einde van de hoofdpijn </t>
  </si>
  <si>
    <t xml:space="preserve">vul in </t>
  </si>
  <si>
    <t xml:space="preserve">Verwijderen van foutief gegevens doe je via "delete" toets in de betrokken  cel </t>
  </si>
  <si>
    <t>Dit is zowel belangrijk bij de verandering van dosis en/of type van preventieve medicatie,</t>
  </si>
  <si>
    <t xml:space="preserve">en zeker voor alle innames van acute medicaties (=medicatie bij aanvallen) </t>
  </si>
  <si>
    <t>Met cijfer "1", geef je aan dat die bepaalde trigger(s) waarschijnlijk bijgedragen heeft tot de aanval.</t>
  </si>
  <si>
    <t>Taalstoornissen: neen=0; ja=1</t>
  </si>
  <si>
    <t>Gezichtsstoornissen:L; R; B (beiderzijds)</t>
  </si>
  <si>
    <t>Gevoelsstoornissen: L; R; B (beiderzijds)</t>
  </si>
  <si>
    <t>(vul jaartal in gele cel - wordt overgenomen in kalender))</t>
  </si>
  <si>
    <t>Andere voeding</t>
  </si>
  <si>
    <t>…………………………</t>
  </si>
  <si>
    <t>Vul nergens kruisjes in</t>
  </si>
  <si>
    <t xml:space="preserve">  PLAATS            L      B      R</t>
  </si>
  <si>
    <t>Systolische bloeddruk in cm Hg ("bovendruk")</t>
  </si>
  <si>
    <t>Diastolische bloeddruk in cm Hg ("onderdruk")</t>
  </si>
  <si>
    <t>min</t>
  </si>
  <si>
    <t>Systolische</t>
  </si>
  <si>
    <t>Distolische</t>
  </si>
  <si>
    <t>Minimum</t>
  </si>
  <si>
    <t xml:space="preserve">Maximum </t>
  </si>
  <si>
    <t xml:space="preserve">  Lichtschuw         Nee               Ja</t>
  </si>
  <si>
    <t xml:space="preserve">    Lichtschuw        Nee               Ja</t>
  </si>
  <si>
    <t>19:30</t>
  </si>
  <si>
    <t>Hier kan u zowel bij aanvallen als los van de aanvallen uw bloeddruk noteren.</t>
  </si>
  <si>
    <t xml:space="preserve">5. Bloeddruk </t>
  </si>
  <si>
    <t xml:space="preserve">Aantal en graad van de aanvallen, aantal en duur van de aura, de triggers en de bloeddruk worden grafisch weergegeven </t>
  </si>
  <si>
    <r>
      <t>Preventief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Ajovy / Aimovig / Emgality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</si>
</sst>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.0"/>
    <numFmt numFmtId="166" formatCode="ddd"/>
  </numFmts>
  <fonts count="2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9" fontId="16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1" applyFont="1" applyAlignment="1">
      <alignment horizontal="center"/>
    </xf>
    <xf numFmtId="0" fontId="0" fillId="0" borderId="1" xfId="1" applyFont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3" fillId="2" borderId="3" xfId="1" applyFont="1" applyFill="1" applyBorder="1" applyAlignment="1">
      <alignment horizontal="centerContinuous" vertical="center"/>
    </xf>
    <xf numFmtId="0" fontId="3" fillId="2" borderId="4" xfId="1" applyFont="1" applyFill="1" applyBorder="1" applyAlignment="1">
      <alignment horizontal="centerContinuous" vertical="center"/>
    </xf>
    <xf numFmtId="0" fontId="3" fillId="2" borderId="5" xfId="1" applyFont="1" applyFill="1" applyBorder="1" applyAlignment="1">
      <alignment horizontal="centerContinuous" vertical="center"/>
    </xf>
    <xf numFmtId="164" fontId="0" fillId="0" borderId="0" xfId="1" applyNumberFormat="1" applyFont="1"/>
    <xf numFmtId="17" fontId="0" fillId="0" borderId="0" xfId="1" applyNumberFormat="1" applyFont="1" applyAlignment="1">
      <alignment horizontal="center"/>
    </xf>
    <xf numFmtId="0" fontId="0" fillId="0" borderId="0" xfId="1" applyFont="1"/>
    <xf numFmtId="0" fontId="0" fillId="0" borderId="6" xfId="1" applyFont="1" applyBorder="1" applyAlignment="1">
      <alignment horizontal="center" vertical="center"/>
    </xf>
    <xf numFmtId="0" fontId="0" fillId="0" borderId="3" xfId="1" applyFont="1" applyBorder="1" applyAlignment="1">
      <alignment horizontal="centerContinuous" vertical="center"/>
    </xf>
    <xf numFmtId="0" fontId="0" fillId="0" borderId="5" xfId="1" applyFont="1" applyBorder="1" applyAlignment="1">
      <alignment horizontal="centerContinuous" vertical="center"/>
    </xf>
    <xf numFmtId="0" fontId="6" fillId="3" borderId="3" xfId="1" applyFont="1" applyFill="1" applyBorder="1" applyAlignment="1">
      <alignment horizontal="centerContinuous" vertical="center"/>
    </xf>
    <xf numFmtId="0" fontId="6" fillId="3" borderId="4" xfId="1" applyFont="1" applyFill="1" applyBorder="1" applyAlignment="1">
      <alignment horizontal="centerContinuous" vertical="center"/>
    </xf>
    <xf numFmtId="0" fontId="6" fillId="3" borderId="5" xfId="1" applyFont="1" applyFill="1" applyBorder="1" applyAlignment="1">
      <alignment horizontal="centerContinuous" vertical="center"/>
    </xf>
    <xf numFmtId="0" fontId="6" fillId="4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/>
    </xf>
    <xf numFmtId="165" fontId="0" fillId="9" borderId="1" xfId="1" applyNumberFormat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8" borderId="11" xfId="1" applyFont="1" applyFill="1" applyBorder="1" applyAlignment="1">
      <alignment horizontal="center" vertical="center"/>
    </xf>
    <xf numFmtId="0" fontId="2" fillId="10" borderId="12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Continuous"/>
    </xf>
    <xf numFmtId="0" fontId="2" fillId="0" borderId="14" xfId="1" applyFont="1" applyBorder="1" applyAlignment="1">
      <alignment horizontal="centerContinuous"/>
    </xf>
    <xf numFmtId="0" fontId="2" fillId="0" borderId="15" xfId="1" applyFont="1" applyBorder="1" applyAlignment="1">
      <alignment horizontal="centerContinuous"/>
    </xf>
    <xf numFmtId="0" fontId="2" fillId="11" borderId="9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vertical="center"/>
    </xf>
    <xf numFmtId="0" fontId="1" fillId="12" borderId="0" xfId="1" applyFont="1" applyFill="1" applyAlignment="1">
      <alignment horizontal="left" vertical="center"/>
    </xf>
    <xf numFmtId="0" fontId="0" fillId="0" borderId="19" xfId="1" applyFont="1" applyBorder="1" applyAlignment="1">
      <alignment horizontal="center" vertical="center"/>
    </xf>
    <xf numFmtId="0" fontId="0" fillId="0" borderId="2" xfId="1" applyFont="1" applyBorder="1" applyAlignment="1">
      <alignment horizontal="center"/>
    </xf>
    <xf numFmtId="0" fontId="0" fillId="0" borderId="6" xfId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6" fillId="13" borderId="1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/>
    </xf>
    <xf numFmtId="165" fontId="0" fillId="14" borderId="13" xfId="1" applyNumberFormat="1" applyFont="1" applyFill="1" applyBorder="1" applyAlignment="1">
      <alignment horizontal="center" vertical="center"/>
    </xf>
    <xf numFmtId="165" fontId="0" fillId="14" borderId="14" xfId="1" applyNumberFormat="1" applyFont="1" applyFill="1" applyBorder="1" applyAlignment="1">
      <alignment horizontal="center" vertical="center"/>
    </xf>
    <xf numFmtId="165" fontId="0" fillId="14" borderId="15" xfId="1" applyNumberFormat="1" applyFont="1" applyFill="1" applyBorder="1" applyAlignment="1">
      <alignment horizontal="center" vertical="center"/>
    </xf>
    <xf numFmtId="0" fontId="0" fillId="14" borderId="23" xfId="1" applyFont="1" applyFill="1" applyBorder="1" applyAlignment="1">
      <alignment horizontal="center" vertical="center"/>
    </xf>
    <xf numFmtId="0" fontId="0" fillId="14" borderId="0" xfId="1" applyFont="1" applyFill="1" applyAlignment="1">
      <alignment horizontal="center" vertical="center"/>
    </xf>
    <xf numFmtId="0" fontId="0" fillId="14" borderId="24" xfId="1" applyFont="1" applyFill="1" applyBorder="1" applyAlignment="1">
      <alignment horizontal="center" vertical="center"/>
    </xf>
    <xf numFmtId="0" fontId="0" fillId="14" borderId="25" xfId="1" applyFont="1" applyFill="1" applyBorder="1" applyAlignment="1">
      <alignment horizontal="center" vertical="center"/>
    </xf>
    <xf numFmtId="165" fontId="2" fillId="14" borderId="23" xfId="1" applyNumberFormat="1" applyFont="1" applyFill="1" applyBorder="1" applyAlignment="1">
      <alignment horizontal="center" vertical="center"/>
    </xf>
    <xf numFmtId="165" fontId="0" fillId="14" borderId="23" xfId="1" applyNumberFormat="1" applyFont="1" applyFill="1" applyBorder="1" applyAlignment="1">
      <alignment horizontal="center" vertical="center"/>
    </xf>
    <xf numFmtId="0" fontId="0" fillId="14" borderId="26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0" borderId="1" xfId="1" applyFont="1" applyBorder="1" applyAlignment="1">
      <alignment vertical="center"/>
    </xf>
    <xf numFmtId="0" fontId="7" fillId="0" borderId="0" xfId="1" applyFont="1"/>
    <xf numFmtId="3" fontId="2" fillId="0" borderId="0" xfId="1" applyNumberFormat="1" applyFont="1" applyAlignment="1">
      <alignment horizontal="center"/>
    </xf>
    <xf numFmtId="3" fontId="4" fillId="14" borderId="13" xfId="1" applyNumberFormat="1" applyFont="1" applyFill="1" applyBorder="1"/>
    <xf numFmtId="3" fontId="4" fillId="9" borderId="27" xfId="1" applyNumberFormat="1" applyFont="1" applyFill="1" applyBorder="1" applyAlignment="1">
      <alignment horizontal="center" vertical="center"/>
    </xf>
    <xf numFmtId="3" fontId="4" fillId="14" borderId="23" xfId="1" applyNumberFormat="1" applyFont="1" applyFill="1" applyBorder="1"/>
    <xf numFmtId="3" fontId="4" fillId="9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14" borderId="15" xfId="1" applyFont="1" applyFill="1" applyBorder="1"/>
    <xf numFmtId="0" fontId="4" fillId="14" borderId="24" xfId="1" applyFont="1" applyFill="1" applyBorder="1"/>
    <xf numFmtId="1" fontId="4" fillId="9" borderId="27" xfId="1" applyNumberFormat="1" applyFont="1" applyFill="1" applyBorder="1" applyAlignment="1">
      <alignment horizontal="center" vertical="center"/>
    </xf>
    <xf numFmtId="1" fontId="4" fillId="9" borderId="1" xfId="1" applyNumberFormat="1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center"/>
    </xf>
    <xf numFmtId="1" fontId="4" fillId="14" borderId="13" xfId="1" applyNumberFormat="1" applyFont="1" applyFill="1" applyBorder="1"/>
    <xf numFmtId="1" fontId="4" fillId="14" borderId="23" xfId="1" applyNumberFormat="1" applyFont="1" applyFill="1" applyBorder="1"/>
    <xf numFmtId="0" fontId="8" fillId="0" borderId="2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64" fontId="9" fillId="0" borderId="0" xfId="1" applyNumberFormat="1" applyFont="1"/>
    <xf numFmtId="0" fontId="9" fillId="0" borderId="0" xfId="1" applyFont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3" fontId="9" fillId="0" borderId="5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1" fillId="0" borderId="0" xfId="1" applyFont="1"/>
    <xf numFmtId="0" fontId="2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164" fontId="0" fillId="0" borderId="0" xfId="1" applyNumberFormat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  <xf numFmtId="0" fontId="4" fillId="14" borderId="29" xfId="1" applyFont="1" applyFill="1" applyBorder="1" applyAlignment="1">
      <alignment horizontal="center" vertical="center" wrapText="1"/>
    </xf>
    <xf numFmtId="0" fontId="4" fillId="14" borderId="1" xfId="1" applyFont="1" applyFill="1" applyBorder="1" applyAlignment="1">
      <alignment horizontal="center" vertical="center" wrapText="1"/>
    </xf>
    <xf numFmtId="0" fontId="4" fillId="14" borderId="26" xfId="1" applyFont="1" applyFill="1" applyBorder="1" applyAlignment="1">
      <alignment horizontal="center" vertical="center" wrapText="1"/>
    </xf>
    <xf numFmtId="0" fontId="4" fillId="14" borderId="12" xfId="1" applyFont="1" applyFill="1" applyBorder="1" applyAlignment="1">
      <alignment horizontal="center" vertical="center" wrapText="1"/>
    </xf>
    <xf numFmtId="0" fontId="4" fillId="14" borderId="24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Continuous"/>
    </xf>
    <xf numFmtId="0" fontId="2" fillId="0" borderId="31" xfId="1" applyFont="1" applyBorder="1" applyAlignment="1">
      <alignment horizontal="centerContinuous"/>
    </xf>
    <xf numFmtId="0" fontId="2" fillId="0" borderId="32" xfId="1" applyFont="1" applyBorder="1" applyAlignment="1">
      <alignment horizontal="centerContinuous"/>
    </xf>
    <xf numFmtId="0" fontId="2" fillId="0" borderId="33" xfId="1" applyFont="1" applyBorder="1" applyAlignment="1">
      <alignment horizontal="centerContinuous"/>
    </xf>
    <xf numFmtId="0" fontId="2" fillId="0" borderId="34" xfId="1" applyFont="1" applyBorder="1" applyAlignment="1">
      <alignment horizontal="centerContinuous"/>
    </xf>
    <xf numFmtId="0" fontId="2" fillId="0" borderId="35" xfId="1" applyFont="1" applyBorder="1" applyAlignment="1">
      <alignment horizontal="centerContinuous"/>
    </xf>
    <xf numFmtId="0" fontId="4" fillId="14" borderId="1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left" vertical="center"/>
    </xf>
    <xf numFmtId="165" fontId="9" fillId="0" borderId="5" xfId="1" applyNumberFormat="1" applyFont="1" applyBorder="1" applyAlignment="1" applyProtection="1">
      <alignment horizontal="center" vertical="center"/>
      <protection locked="0"/>
    </xf>
    <xf numFmtId="165" fontId="9" fillId="0" borderId="1" xfId="1" applyNumberFormat="1" applyFont="1" applyBorder="1" applyAlignment="1" applyProtection="1">
      <alignment horizontal="center" vertical="center"/>
      <protection locked="0"/>
    </xf>
    <xf numFmtId="1" fontId="9" fillId="0" borderId="5" xfId="1" applyNumberFormat="1" applyFont="1" applyBorder="1" applyAlignment="1" applyProtection="1">
      <alignment horizontal="center" vertical="center"/>
      <protection locked="0"/>
    </xf>
    <xf numFmtId="1" fontId="9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vertical="center"/>
      <protection locked="0"/>
    </xf>
    <xf numFmtId="0" fontId="0" fillId="0" borderId="1" xfId="1" applyFont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 applyProtection="1">
      <alignment horizontal="center" vertical="center"/>
      <protection locked="0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164" fontId="0" fillId="0" borderId="25" xfId="1" applyNumberFormat="1" applyFont="1" applyBorder="1"/>
    <xf numFmtId="0" fontId="2" fillId="15" borderId="8" xfId="1" applyFont="1" applyFill="1" applyBorder="1" applyAlignment="1">
      <alignment horizontal="center" vertical="center"/>
    </xf>
    <xf numFmtId="0" fontId="4" fillId="14" borderId="0" xfId="1" applyFont="1" applyFill="1" applyAlignment="1">
      <alignment horizontal="center" vertical="center" wrapText="1"/>
    </xf>
    <xf numFmtId="0" fontId="0" fillId="16" borderId="0" xfId="0" applyFill="1"/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horizontal="left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4" fillId="0" borderId="2" xfId="0" applyFont="1" applyBorder="1"/>
    <xf numFmtId="1" fontId="0" fillId="0" borderId="20" xfId="0" applyNumberFormat="1" applyBorder="1"/>
    <xf numFmtId="1" fontId="0" fillId="0" borderId="42" xfId="0" applyNumberFormat="1" applyBorder="1"/>
    <xf numFmtId="1" fontId="0" fillId="17" borderId="2" xfId="0" applyNumberFormat="1" applyFill="1" applyBorder="1"/>
    <xf numFmtId="0" fontId="0" fillId="0" borderId="6" xfId="0" applyBorder="1"/>
    <xf numFmtId="1" fontId="0" fillId="0" borderId="21" xfId="0" applyNumberFormat="1" applyBorder="1"/>
    <xf numFmtId="1" fontId="0" fillId="0" borderId="0" xfId="0" applyNumberFormat="1"/>
    <xf numFmtId="1" fontId="0" fillId="17" borderId="6" xfId="0" applyNumberFormat="1" applyFill="1" applyBorder="1"/>
    <xf numFmtId="0" fontId="0" fillId="0" borderId="7" xfId="0" applyBorder="1"/>
    <xf numFmtId="1" fontId="0" fillId="0" borderId="22" xfId="0" applyNumberFormat="1" applyBorder="1"/>
    <xf numFmtId="1" fontId="0" fillId="0" borderId="43" xfId="0" applyNumberFormat="1" applyBorder="1"/>
    <xf numFmtId="1" fontId="0" fillId="17" borderId="7" xfId="0" applyNumberFormat="1" applyFill="1" applyBorder="1"/>
    <xf numFmtId="0" fontId="15" fillId="0" borderId="1" xfId="0" applyFont="1" applyBorder="1"/>
    <xf numFmtId="1" fontId="0" fillId="17" borderId="4" xfId="0" applyNumberFormat="1" applyFill="1" applyBorder="1"/>
    <xf numFmtId="1" fontId="8" fillId="0" borderId="5" xfId="1" applyNumberFormat="1" applyFont="1" applyBorder="1" applyAlignment="1" applyProtection="1">
      <alignment horizontal="center" vertical="center"/>
      <protection locked="0"/>
    </xf>
    <xf numFmtId="164" fontId="0" fillId="0" borderId="0" xfId="1" applyNumberFormat="1" applyFont="1" applyAlignment="1">
      <alignment horizontal="center"/>
    </xf>
    <xf numFmtId="0" fontId="0" fillId="0" borderId="0" xfId="1" applyFont="1" applyAlignment="1">
      <alignment horizontal="center" vertical="center"/>
    </xf>
    <xf numFmtId="0" fontId="4" fillId="14" borderId="44" xfId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  <protection locked="0"/>
    </xf>
    <xf numFmtId="2" fontId="0" fillId="0" borderId="26" xfId="1" applyNumberFormat="1" applyFont="1" applyBorder="1"/>
    <xf numFmtId="49" fontId="0" fillId="0" borderId="19" xfId="1" applyNumberFormat="1" applyFont="1" applyBorder="1" applyAlignment="1">
      <alignment horizontal="center"/>
    </xf>
    <xf numFmtId="2" fontId="0" fillId="0" borderId="0" xfId="1" applyNumberFormat="1" applyFont="1"/>
    <xf numFmtId="0" fontId="6" fillId="0" borderId="0" xfId="1" applyFont="1"/>
    <xf numFmtId="164" fontId="0" fillId="0" borderId="0" xfId="0" applyNumberFormat="1"/>
    <xf numFmtId="12" fontId="0" fillId="0" borderId="26" xfId="1" applyNumberFormat="1" applyFont="1" applyBorder="1" applyAlignment="1">
      <alignment horizontal="center"/>
    </xf>
    <xf numFmtId="9" fontId="0" fillId="0" borderId="0" xfId="2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49" fontId="17" fillId="0" borderId="1" xfId="1" applyNumberFormat="1" applyFont="1" applyBorder="1" applyAlignment="1" applyProtection="1">
      <alignment horizontal="center" vertical="center"/>
      <protection locked="0"/>
    </xf>
    <xf numFmtId="49" fontId="18" fillId="0" borderId="1" xfId="1" applyNumberFormat="1" applyFont="1" applyBorder="1" applyAlignment="1" applyProtection="1">
      <alignment horizontal="center" vertical="center"/>
      <protection locked="0"/>
    </xf>
    <xf numFmtId="49" fontId="0" fillId="0" borderId="0" xfId="1" applyNumberFormat="1" applyFont="1" applyAlignment="1">
      <alignment horizontal="center"/>
    </xf>
    <xf numFmtId="0" fontId="4" fillId="0" borderId="26" xfId="1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9" xfId="1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0" fillId="18" borderId="0" xfId="0" applyFill="1"/>
    <xf numFmtId="0" fontId="4" fillId="0" borderId="0" xfId="1" applyFont="1" applyProtection="1">
      <protection locked="0"/>
    </xf>
    <xf numFmtId="1" fontId="8" fillId="0" borderId="1" xfId="1" applyNumberFormat="1" applyFont="1" applyBorder="1" applyAlignment="1" applyProtection="1">
      <alignment horizontal="center" vertical="center"/>
      <protection locked="0"/>
    </xf>
    <xf numFmtId="164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0" xfId="0" applyFont="1"/>
    <xf numFmtId="0" fontId="4" fillId="0" borderId="0" xfId="1" quotePrefix="1" applyFont="1"/>
    <xf numFmtId="0" fontId="6" fillId="0" borderId="1" xfId="1" applyFont="1" applyBorder="1" applyAlignment="1">
      <alignment horizontal="left" vertical="center"/>
    </xf>
    <xf numFmtId="0" fontId="4" fillId="18" borderId="0" xfId="0" applyFont="1" applyFill="1"/>
    <xf numFmtId="0" fontId="6" fillId="0" borderId="1" xfId="1" applyFont="1" applyBorder="1" applyAlignment="1" applyProtection="1">
      <alignment vertical="center"/>
      <protection locked="0"/>
    </xf>
    <xf numFmtId="3" fontId="8" fillId="0" borderId="1" xfId="1" applyNumberFormat="1" applyFont="1" applyBorder="1" applyAlignment="1" applyProtection="1">
      <alignment horizontal="center" vertical="center"/>
      <protection locked="0"/>
    </xf>
    <xf numFmtId="3" fontId="4" fillId="0" borderId="45" xfId="1" applyNumberFormat="1" applyFon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" fontId="4" fillId="0" borderId="48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1" applyFont="1" applyAlignment="1">
      <alignment vertical="center"/>
    </xf>
    <xf numFmtId="3" fontId="0" fillId="0" borderId="0" xfId="0" applyNumberFormat="1"/>
    <xf numFmtId="165" fontId="8" fillId="0" borderId="1" xfId="1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4" fillId="14" borderId="36" xfId="1" applyFont="1" applyFill="1" applyBorder="1" applyAlignment="1">
      <alignment horizontal="center" vertical="center" wrapText="1"/>
    </xf>
    <xf numFmtId="0" fontId="4" fillId="14" borderId="37" xfId="1" applyFont="1" applyFill="1" applyBorder="1" applyAlignment="1">
      <alignment horizontal="center" vertical="center" wrapText="1"/>
    </xf>
    <xf numFmtId="0" fontId="4" fillId="14" borderId="38" xfId="1" applyFont="1" applyFill="1" applyBorder="1" applyAlignment="1">
      <alignment horizontal="center" vertical="center" wrapText="1"/>
    </xf>
    <xf numFmtId="0" fontId="12" fillId="14" borderId="36" xfId="1" applyFont="1" applyFill="1" applyBorder="1" applyAlignment="1">
      <alignment horizontal="center" vertical="center" wrapText="1"/>
    </xf>
    <xf numFmtId="0" fontId="12" fillId="14" borderId="37" xfId="1" applyFont="1" applyFill="1" applyBorder="1" applyAlignment="1">
      <alignment horizontal="center" vertical="center" wrapText="1"/>
    </xf>
    <xf numFmtId="0" fontId="12" fillId="14" borderId="38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</cellXfs>
  <cellStyles count="3">
    <cellStyle name="=C:\WINNT35\SYSTEM32\COMMAND.COM" xfId="1" xr:uid="{00000000-0005-0000-0000-000000000000}"/>
    <cellStyle name="Procent" xfId="2" builtinId="5"/>
    <cellStyle name="Standaard" xfId="0" builtinId="0"/>
  </cellStyles>
  <dxfs count="302"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Jaaroverzicht</a:t>
            </a:r>
            <a:r>
              <a:rPr lang="nl-BE" baseline="0"/>
              <a:t> aanvallen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'grafiek aanvallen en aura'!$B$3</c:f>
              <c:strCache>
                <c:ptCount val="1"/>
                <c:pt idx="0">
                  <c:v>cat 1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aanvallen en aura'!$A$4:$A$15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en aura'!$B$4:$B$15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D-46B2-80BE-501DAF33B8D3}"/>
            </c:ext>
          </c:extLst>
        </c:ser>
        <c:ser>
          <c:idx val="1"/>
          <c:order val="1"/>
          <c:tx>
            <c:strRef>
              <c:f>'grafiek aanvallen en aura'!$C$3</c:f>
              <c:strCache>
                <c:ptCount val="1"/>
                <c:pt idx="0">
                  <c:v>cat 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aanvallen en aura'!$A$4:$A$15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en aura'!$C$4:$C$15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D-46B2-80BE-501DAF33B8D3}"/>
            </c:ext>
          </c:extLst>
        </c:ser>
        <c:ser>
          <c:idx val="2"/>
          <c:order val="2"/>
          <c:tx>
            <c:strRef>
              <c:f>'grafiek aanvallen en aura'!$D$3</c:f>
              <c:strCache>
                <c:ptCount val="1"/>
                <c:pt idx="0">
                  <c:v>cat 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aanvallen en aura'!$A$4:$A$15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en aura'!$D$4:$D$15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FD-46B2-80BE-501DAF33B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8986544"/>
        <c:axId val="266814168"/>
      </c:barChart>
      <c:catAx>
        <c:axId val="19898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66814168"/>
        <c:crosses val="autoZero"/>
        <c:auto val="1"/>
        <c:lblAlgn val="ctr"/>
        <c:lblOffset val="100"/>
        <c:noMultiLvlLbl val="0"/>
      </c:catAx>
      <c:valAx>
        <c:axId val="26681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9898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Jaaroverzicht</a:t>
            </a:r>
            <a:r>
              <a:rPr lang="nl-BE" baseline="0"/>
              <a:t> aura in minuten 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'grafiek aanvallen en aura'!$E$3</c:f>
              <c:strCache>
                <c:ptCount val="1"/>
                <c:pt idx="0">
                  <c:v>gemiddelde  aura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'grafiek aanvallen en aura'!$A$4:$A$15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en aura'!$E$4:$E$15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7-42D3-9C70-0A9414DFE92F}"/>
            </c:ext>
          </c:extLst>
        </c:ser>
        <c:ser>
          <c:idx val="1"/>
          <c:order val="1"/>
          <c:tx>
            <c:strRef>
              <c:f>'grafiek aanvallen en aura'!$F$3</c:f>
              <c:strCache>
                <c:ptCount val="1"/>
                <c:pt idx="0">
                  <c:v>langste aura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'grafiek aanvallen en aura'!$A$4:$A$15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en aura'!$F$4:$F$15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7-42D3-9C70-0A9414DFE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986152"/>
        <c:axId val="198985760"/>
      </c:barChart>
      <c:catAx>
        <c:axId val="19898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98985760"/>
        <c:crosses val="autoZero"/>
        <c:auto val="1"/>
        <c:lblAlgn val="ctr"/>
        <c:lblOffset val="100"/>
        <c:noMultiLvlLbl val="0"/>
      </c:catAx>
      <c:valAx>
        <c:axId val="19898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9898615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Jaaroverzicht</a:t>
            </a:r>
            <a:r>
              <a:rPr lang="nl-BE" baseline="0"/>
              <a:t> triggers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'grafiek triggers '!$A$4</c:f>
              <c:strCache>
                <c:ptCount val="1"/>
                <c:pt idx="0">
                  <c:v>Januari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'!$B$4:$K$4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B-4BC7-A1B9-291EFB6A1B7A}"/>
            </c:ext>
          </c:extLst>
        </c:ser>
        <c:ser>
          <c:idx val="1"/>
          <c:order val="1"/>
          <c:tx>
            <c:strRef>
              <c:f>'grafiek triggers '!$A$5</c:f>
              <c:strCache>
                <c:ptCount val="1"/>
                <c:pt idx="0">
                  <c:v>Februari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'!$B$5:$K$5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B-4BC7-A1B9-291EFB6A1B7A}"/>
            </c:ext>
          </c:extLst>
        </c:ser>
        <c:ser>
          <c:idx val="2"/>
          <c:order val="2"/>
          <c:tx>
            <c:strRef>
              <c:f>'grafiek triggers '!$A$6</c:f>
              <c:strCache>
                <c:ptCount val="1"/>
                <c:pt idx="0">
                  <c:v>Maart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'!$B$6:$K$6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CB-4BC7-A1B9-291EFB6A1B7A}"/>
            </c:ext>
          </c:extLst>
        </c:ser>
        <c:ser>
          <c:idx val="3"/>
          <c:order val="3"/>
          <c:tx>
            <c:strRef>
              <c:f>'grafiek triggers '!$A$7</c:f>
              <c:strCache>
                <c:ptCount val="1"/>
                <c:pt idx="0">
                  <c:v>April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'!$B$7:$K$7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B-4BC7-A1B9-291EFB6A1B7A}"/>
            </c:ext>
          </c:extLst>
        </c:ser>
        <c:ser>
          <c:idx val="4"/>
          <c:order val="4"/>
          <c:tx>
            <c:strRef>
              <c:f>'grafiek triggers '!$A$8</c:f>
              <c:strCache>
                <c:ptCount val="1"/>
                <c:pt idx="0">
                  <c:v>Mei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'!$B$8:$K$8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CB-4BC7-A1B9-291EFB6A1B7A}"/>
            </c:ext>
          </c:extLst>
        </c:ser>
        <c:ser>
          <c:idx val="5"/>
          <c:order val="5"/>
          <c:tx>
            <c:strRef>
              <c:f>'grafiek triggers '!$A$9</c:f>
              <c:strCache>
                <c:ptCount val="1"/>
                <c:pt idx="0">
                  <c:v>Juni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'!$B$9:$K$9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CB-4BC7-A1B9-291EFB6A1B7A}"/>
            </c:ext>
          </c:extLst>
        </c:ser>
        <c:ser>
          <c:idx val="6"/>
          <c:order val="6"/>
          <c:tx>
            <c:strRef>
              <c:f>'grafiek triggers '!$A$10</c:f>
              <c:strCache>
                <c:ptCount val="1"/>
                <c:pt idx="0">
                  <c:v>Juli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'!$B$10:$K$10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CB-4BC7-A1B9-291EFB6A1B7A}"/>
            </c:ext>
          </c:extLst>
        </c:ser>
        <c:ser>
          <c:idx val="7"/>
          <c:order val="7"/>
          <c:tx>
            <c:strRef>
              <c:f>'grafiek triggers '!$A$11</c:f>
              <c:strCache>
                <c:ptCount val="1"/>
                <c:pt idx="0">
                  <c:v>Augustus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'!$B$11:$K$11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CB-4BC7-A1B9-291EFB6A1B7A}"/>
            </c:ext>
          </c:extLst>
        </c:ser>
        <c:ser>
          <c:idx val="8"/>
          <c:order val="8"/>
          <c:tx>
            <c:strRef>
              <c:f>'grafiek triggers '!$A$12</c:f>
              <c:strCache>
                <c:ptCount val="1"/>
                <c:pt idx="0">
                  <c:v>September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'!$B$12:$K$12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CB-4BC7-A1B9-291EFB6A1B7A}"/>
            </c:ext>
          </c:extLst>
        </c:ser>
        <c:ser>
          <c:idx val="9"/>
          <c:order val="9"/>
          <c:tx>
            <c:strRef>
              <c:f>'grafiek triggers '!$A$13</c:f>
              <c:strCache>
                <c:ptCount val="1"/>
                <c:pt idx="0">
                  <c:v>Oktober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'!$B$13:$K$13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CB-4BC7-A1B9-291EFB6A1B7A}"/>
            </c:ext>
          </c:extLst>
        </c:ser>
        <c:ser>
          <c:idx val="10"/>
          <c:order val="10"/>
          <c:tx>
            <c:strRef>
              <c:f>'grafiek triggers '!$A$14</c:f>
              <c:strCache>
                <c:ptCount val="1"/>
                <c:pt idx="0">
                  <c:v>November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'!$B$14:$K$14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CB-4BC7-A1B9-291EFB6A1B7A}"/>
            </c:ext>
          </c:extLst>
        </c:ser>
        <c:ser>
          <c:idx val="11"/>
          <c:order val="11"/>
          <c:tx>
            <c:strRef>
              <c:f>'grafiek triggers '!$A$15</c:f>
              <c:strCache>
                <c:ptCount val="1"/>
                <c:pt idx="0">
                  <c:v>December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 '!$B$3:$K$3</c:f>
              <c:strCache>
                <c:ptCount val="10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</c:strCache>
            </c:strRef>
          </c:cat>
          <c:val>
            <c:numRef>
              <c:f>'grafiek triggers '!$B$15:$K$15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CB-4BC7-A1B9-291EFB6A1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984976"/>
        <c:axId val="266814952"/>
      </c:barChart>
      <c:catAx>
        <c:axId val="19898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66814952"/>
        <c:crosses val="autoZero"/>
        <c:auto val="1"/>
        <c:lblAlgn val="ctr"/>
        <c:lblOffset val="100"/>
        <c:noMultiLvlLbl val="0"/>
      </c:catAx>
      <c:valAx>
        <c:axId val="26681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9898497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205508631744047E-2"/>
          <c:y val="0.89220887832372442"/>
          <c:w val="0.71516367991013252"/>
          <c:h val="0.10779112167627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Triggers</a:t>
            </a:r>
            <a:r>
              <a:rPr lang="nl-BE" baseline="0"/>
              <a:t> per maand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'grafiek triggers '!$B$3</c:f>
              <c:strCache>
                <c:ptCount val="1"/>
                <c:pt idx="0">
                  <c:v>Weersomstandigheden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'!$B$4:$B$15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C-4622-A1F7-CCB99353D92A}"/>
            </c:ext>
          </c:extLst>
        </c:ser>
        <c:ser>
          <c:idx val="1"/>
          <c:order val="1"/>
          <c:tx>
            <c:strRef>
              <c:f>'grafiek triggers '!$C$3</c:f>
              <c:strCache>
                <c:ptCount val="1"/>
                <c:pt idx="0">
                  <c:v>Alcohol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'!$C$4:$C$15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C-4622-A1F7-CCB99353D92A}"/>
            </c:ext>
          </c:extLst>
        </c:ser>
        <c:ser>
          <c:idx val="2"/>
          <c:order val="2"/>
          <c:tx>
            <c:strRef>
              <c:f>'grafiek triggers '!$D$3</c:f>
              <c:strCache>
                <c:ptCount val="1"/>
                <c:pt idx="0">
                  <c:v>Chocolade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'!$D$4:$D$15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C-4622-A1F7-CCB99353D92A}"/>
            </c:ext>
          </c:extLst>
        </c:ser>
        <c:ser>
          <c:idx val="3"/>
          <c:order val="3"/>
          <c:tx>
            <c:strRef>
              <c:f>'grafiek triggers '!$E$3</c:f>
              <c:strCache>
                <c:ptCount val="1"/>
                <c:pt idx="0">
                  <c:v>Kaas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'!$E$4:$E$15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C-4622-A1F7-CCB99353D92A}"/>
            </c:ext>
          </c:extLst>
        </c:ser>
        <c:ser>
          <c:idx val="4"/>
          <c:order val="4"/>
          <c:tx>
            <c:strRef>
              <c:f>'grafiek triggers '!$F$3</c:f>
              <c:strCache>
                <c:ptCount val="1"/>
                <c:pt idx="0">
                  <c:v>andere voeding: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'!$F$4:$F$15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C-4622-A1F7-CCB99353D92A}"/>
            </c:ext>
          </c:extLst>
        </c:ser>
        <c:ser>
          <c:idx val="5"/>
          <c:order val="5"/>
          <c:tx>
            <c:strRef>
              <c:f>'grafiek triggers '!$G$3</c:f>
              <c:strCache>
                <c:ptCount val="1"/>
                <c:pt idx="0">
                  <c:v>Zware inspanning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'!$G$4:$G$15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7C-4622-A1F7-CCB99353D92A}"/>
            </c:ext>
          </c:extLst>
        </c:ser>
        <c:ser>
          <c:idx val="6"/>
          <c:order val="6"/>
          <c:tx>
            <c:strRef>
              <c:f>'grafiek triggers '!$H$3</c:f>
              <c:strCache>
                <c:ptCount val="1"/>
                <c:pt idx="0">
                  <c:v>Slechte nachtrust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'!$H$4:$H$15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7C-4622-A1F7-CCB99353D92A}"/>
            </c:ext>
          </c:extLst>
        </c:ser>
        <c:ser>
          <c:idx val="7"/>
          <c:order val="7"/>
          <c:tx>
            <c:strRef>
              <c:f>'grafiek triggers '!$I$3</c:f>
              <c:strCache>
                <c:ptCount val="1"/>
                <c:pt idx="0">
                  <c:v>Lawaai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'!$I$4:$I$15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7C-4622-A1F7-CCB99353D92A}"/>
            </c:ext>
          </c:extLst>
        </c:ser>
        <c:ser>
          <c:idx val="8"/>
          <c:order val="8"/>
          <c:tx>
            <c:strRef>
              <c:f>'grafiek triggers '!$J$3</c:f>
              <c:strCache>
                <c:ptCount val="1"/>
                <c:pt idx="0">
                  <c:v>Lichtflitsen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'!$J$4:$J$15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C-4622-A1F7-CCB99353D92A}"/>
            </c:ext>
          </c:extLst>
        </c:ser>
        <c:ser>
          <c:idx val="9"/>
          <c:order val="9"/>
          <c:tx>
            <c:strRef>
              <c:f>'grafiek triggers '!$K$3</c:f>
              <c:strCache>
                <c:ptCount val="1"/>
                <c:pt idx="0">
                  <c:v>Stresstoestanden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 '!$K$4:$K$15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7C-4622-A1F7-CCB99353D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815736"/>
        <c:axId val="320894024"/>
      </c:barChart>
      <c:catAx>
        <c:axId val="26681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20894024"/>
        <c:crosses val="autoZero"/>
        <c:auto val="1"/>
        <c:lblAlgn val="ctr"/>
        <c:lblOffset val="100"/>
        <c:noMultiLvlLbl val="0"/>
      </c:catAx>
      <c:valAx>
        <c:axId val="32089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6681573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'grafiek bloeddruk'!$B$2:$B$3</c:f>
              <c:strCache>
                <c:ptCount val="2"/>
                <c:pt idx="0">
                  <c:v>Systolische</c:v>
                </c:pt>
                <c:pt idx="1">
                  <c:v>Minimum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'grafiek bloeddruk'!$A$4:$A$15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bloeddruk'!$B$4:$B$15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9-4DB8-85CF-73E1E350EF16}"/>
            </c:ext>
          </c:extLst>
        </c:ser>
        <c:ser>
          <c:idx val="1"/>
          <c:order val="1"/>
          <c:tx>
            <c:strRef>
              <c:f>'grafiek bloeddruk'!$C$2:$C$3</c:f>
              <c:strCache>
                <c:ptCount val="2"/>
                <c:pt idx="0">
                  <c:v>Systolische</c:v>
                </c:pt>
                <c:pt idx="1">
                  <c:v>Maximum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'grafiek bloeddruk'!$A$4:$A$15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bloeddruk'!$C$4:$C$15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9-4DB8-85CF-73E1E350EF16}"/>
            </c:ext>
          </c:extLst>
        </c:ser>
        <c:ser>
          <c:idx val="2"/>
          <c:order val="2"/>
          <c:tx>
            <c:strRef>
              <c:f>'grafiek bloeddruk'!$D$2:$D$3</c:f>
              <c:strCache>
                <c:ptCount val="2"/>
                <c:pt idx="0">
                  <c:v>Distolische</c:v>
                </c:pt>
                <c:pt idx="1">
                  <c:v>Minimum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'grafiek bloeddruk'!$A$4:$A$15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bloeddruk'!$D$4:$D$15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9-4DB8-85CF-73E1E350EF16}"/>
            </c:ext>
          </c:extLst>
        </c:ser>
        <c:ser>
          <c:idx val="3"/>
          <c:order val="3"/>
          <c:tx>
            <c:strRef>
              <c:f>'grafiek bloeddruk'!$E$2:$E$3</c:f>
              <c:strCache>
                <c:ptCount val="2"/>
                <c:pt idx="0">
                  <c:v>Distolische</c:v>
                </c:pt>
                <c:pt idx="1">
                  <c:v>Maximum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'grafiek bloeddruk'!$A$4:$A$15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bloeddruk'!$E$4:$E$15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C9-4DB8-85CF-73E1E350E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499112"/>
        <c:axId val="322498328"/>
      </c:barChart>
      <c:catAx>
        <c:axId val="32249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22498328"/>
        <c:crosses val="autoZero"/>
        <c:auto val="1"/>
        <c:lblAlgn val="ctr"/>
        <c:lblOffset val="100"/>
        <c:noMultiLvlLbl val="0"/>
      </c:catAx>
      <c:valAx>
        <c:axId val="32249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2249911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2</xdr:col>
      <xdr:colOff>847725</xdr:colOff>
      <xdr:row>6</xdr:row>
      <xdr:rowOff>95250</xdr:rowOff>
    </xdr:to>
    <xdr:sp macro="" textlink="">
      <xdr:nvSpPr>
        <xdr:cNvPr id="34819" name="Text 1">
          <a:extLst>
            <a:ext uri="{FF2B5EF4-FFF2-40B4-BE49-F238E27FC236}">
              <a16:creationId xmlns:a16="http://schemas.microsoft.com/office/drawing/2014/main" id="{00000000-0008-0000-0000-000003880000}"/>
            </a:ext>
          </a:extLst>
        </xdr:cNvPr>
        <xdr:cNvSpPr txBox="1">
          <a:spLocks noChangeArrowheads="1"/>
        </xdr:cNvSpPr>
      </xdr:nvSpPr>
      <xdr:spPr bwMode="auto">
        <a:xfrm>
          <a:off x="9525" y="0"/>
          <a:ext cx="21907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Dr. P. LOUIS</a:t>
          </a: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Ringlaan 67/1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2610 WILRIJK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Tel.: 03/239 20 89</a:t>
          </a:r>
        </a:p>
        <a:p>
          <a:pPr algn="l" rtl="0">
            <a:defRPr sz="1000"/>
          </a:pPr>
          <a:r>
            <a:rPr lang="nl-B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E-mail: louis.neuro@gmail.com</a:t>
          </a: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21</xdr:row>
      <xdr:rowOff>66675</xdr:rowOff>
    </xdr:from>
    <xdr:to>
      <xdr:col>6</xdr:col>
      <xdr:colOff>161925</xdr:colOff>
      <xdr:row>25</xdr:row>
      <xdr:rowOff>85725</xdr:rowOff>
    </xdr:to>
    <xdr:sp macro="" textlink="">
      <xdr:nvSpPr>
        <xdr:cNvPr id="34823" name="Text 3">
          <a:extLst>
            <a:ext uri="{FF2B5EF4-FFF2-40B4-BE49-F238E27FC236}">
              <a16:creationId xmlns:a16="http://schemas.microsoft.com/office/drawing/2014/main" id="{00000000-0008-0000-0000-000007880000}"/>
            </a:ext>
          </a:extLst>
        </xdr:cNvPr>
        <xdr:cNvSpPr txBox="1">
          <a:spLocks noChangeArrowheads="1"/>
        </xdr:cNvSpPr>
      </xdr:nvSpPr>
      <xdr:spPr bwMode="auto">
        <a:xfrm>
          <a:off x="638175" y="3533775"/>
          <a:ext cx="459105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Noteer het volgende voor de dagen met hoofdpijn: graad van ernst 1, 2 of 3: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1=lichte pijn die het uitoefenen van de dagelijkse activiteiten gemakkelijk toelaat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2=matige pijn die de uitoefening van de dagelijkse activiteiten bemoeilijkt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3=ernstige pijn, niet in staat de dagelijkse activiteiten uit te oefenen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4762</xdr:rowOff>
    </xdr:from>
    <xdr:to>
      <xdr:col>18</xdr:col>
      <xdr:colOff>581025</xdr:colOff>
      <xdr:row>22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80961</xdr:rowOff>
    </xdr:from>
    <xdr:to>
      <xdr:col>18</xdr:col>
      <xdr:colOff>552450</xdr:colOff>
      <xdr:row>44</xdr:row>
      <xdr:rowOff>114299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19</xdr:row>
      <xdr:rowOff>90485</xdr:rowOff>
    </xdr:from>
    <xdr:to>
      <xdr:col>10</xdr:col>
      <xdr:colOff>885825</xdr:colOff>
      <xdr:row>51</xdr:row>
      <xdr:rowOff>85725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152399</xdr:colOff>
      <xdr:row>19</xdr:row>
      <xdr:rowOff>95249</xdr:rowOff>
    </xdr:from>
    <xdr:to>
      <xdr:col>22</xdr:col>
      <xdr:colOff>200025</xdr:colOff>
      <xdr:row>51</xdr:row>
      <xdr:rowOff>104774</xdr:rowOff>
    </xdr:to>
    <xdr:graphicFrame macro="">
      <xdr:nvGraphicFramePr>
        <xdr:cNvPr id="10" name="Grafiek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7620</xdr:rowOff>
    </xdr:from>
    <xdr:to>
      <xdr:col>13</xdr:col>
      <xdr:colOff>304800</xdr:colOff>
      <xdr:row>17</xdr:row>
      <xdr:rowOff>68580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0</xdr:rowOff>
    </xdr:from>
    <xdr:ext cx="1695450" cy="530658"/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7625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H67"/>
  <sheetViews>
    <sheetView tabSelected="1" workbookViewId="0">
      <selection activeCell="C10" sqref="C10"/>
    </sheetView>
  </sheetViews>
  <sheetFormatPr defaultRowHeight="12.75" x14ac:dyDescent="0.2"/>
  <cols>
    <col min="1" max="1" width="20" customWidth="1"/>
    <col min="2" max="2" width="6" customWidth="1"/>
    <col min="3" max="3" width="24.7109375" customWidth="1"/>
    <col min="4" max="4" width="25.42578125" customWidth="1"/>
  </cols>
  <sheetData>
    <row r="1" spans="1:34" s="89" customFormat="1" ht="12" x14ac:dyDescent="0.2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8" spans="1:34" ht="18.75" customHeight="1" x14ac:dyDescent="0.2">
      <c r="A8" s="7" t="s">
        <v>46</v>
      </c>
      <c r="B8" s="8"/>
      <c r="C8" s="8"/>
      <c r="D8" s="8"/>
      <c r="E8" s="8"/>
      <c r="F8" s="8"/>
      <c r="G8" s="8"/>
      <c r="H8" s="9"/>
    </row>
    <row r="10" spans="1:34" x14ac:dyDescent="0.2">
      <c r="A10" t="s">
        <v>47</v>
      </c>
      <c r="C10" s="193"/>
      <c r="D10" s="186" t="s">
        <v>143</v>
      </c>
    </row>
    <row r="12" spans="1:34" x14ac:dyDescent="0.2">
      <c r="A12" t="s">
        <v>48</v>
      </c>
      <c r="C12" s="185"/>
      <c r="D12" s="191" t="s">
        <v>179</v>
      </c>
    </row>
    <row r="14" spans="1:34" x14ac:dyDescent="0.2">
      <c r="E14" s="5"/>
    </row>
    <row r="15" spans="1:34" x14ac:dyDescent="0.2">
      <c r="A15" t="s">
        <v>81</v>
      </c>
      <c r="E15" s="5"/>
    </row>
    <row r="16" spans="1:34" x14ac:dyDescent="0.2">
      <c r="E16" s="5"/>
    </row>
    <row r="17" spans="1:6" x14ac:dyDescent="0.2">
      <c r="A17" t="s">
        <v>79</v>
      </c>
      <c r="E17" s="5"/>
    </row>
    <row r="18" spans="1:6" x14ac:dyDescent="0.2">
      <c r="E18" s="5"/>
    </row>
    <row r="19" spans="1:6" x14ac:dyDescent="0.2">
      <c r="A19" s="87" t="s">
        <v>49</v>
      </c>
    </row>
    <row r="20" spans="1:6" x14ac:dyDescent="0.2">
      <c r="A20" s="162" t="s">
        <v>132</v>
      </c>
      <c r="B20" t="s">
        <v>140</v>
      </c>
    </row>
    <row r="21" spans="1:6" x14ac:dyDescent="0.2">
      <c r="A21" s="162" t="s">
        <v>132</v>
      </c>
      <c r="B21" t="s">
        <v>135</v>
      </c>
    </row>
    <row r="22" spans="1:6" x14ac:dyDescent="0.2">
      <c r="A22" s="1"/>
    </row>
    <row r="23" spans="1:6" x14ac:dyDescent="0.2">
      <c r="A23" s="1"/>
    </row>
    <row r="24" spans="1:6" x14ac:dyDescent="0.2">
      <c r="A24" s="1"/>
    </row>
    <row r="25" spans="1:6" x14ac:dyDescent="0.2">
      <c r="A25" s="1"/>
    </row>
    <row r="26" spans="1:6" x14ac:dyDescent="0.2">
      <c r="A26" s="1"/>
    </row>
    <row r="27" spans="1:6" x14ac:dyDescent="0.2">
      <c r="A27" s="1" t="s">
        <v>132</v>
      </c>
      <c r="B27" t="s">
        <v>21</v>
      </c>
    </row>
    <row r="28" spans="1:6" x14ac:dyDescent="0.2">
      <c r="A28" s="1" t="s">
        <v>132</v>
      </c>
      <c r="B28" t="s">
        <v>134</v>
      </c>
    </row>
    <row r="29" spans="1:6" x14ac:dyDescent="0.2">
      <c r="A29" s="1" t="s">
        <v>132</v>
      </c>
      <c r="B29" t="s">
        <v>145</v>
      </c>
    </row>
    <row r="30" spans="1:6" x14ac:dyDescent="0.2">
      <c r="A30" s="1" t="s">
        <v>132</v>
      </c>
      <c r="B30" s="209" t="s">
        <v>141</v>
      </c>
      <c r="C30" s="209"/>
      <c r="D30" s="209"/>
    </row>
    <row r="31" spans="1:6" x14ac:dyDescent="0.2">
      <c r="A31" s="1" t="s">
        <v>132</v>
      </c>
      <c r="B31" s="161" t="s">
        <v>153</v>
      </c>
      <c r="C31" s="161"/>
      <c r="D31" s="161"/>
      <c r="E31" s="161" t="s">
        <v>154</v>
      </c>
      <c r="F31" s="161"/>
    </row>
    <row r="32" spans="1:6" x14ac:dyDescent="0.2">
      <c r="A32" s="1" t="s">
        <v>132</v>
      </c>
      <c r="B32" s="161" t="s">
        <v>156</v>
      </c>
      <c r="E32" s="161" t="s">
        <v>155</v>
      </c>
    </row>
    <row r="33" spans="1:5" x14ac:dyDescent="0.2">
      <c r="A33" s="1" t="s">
        <v>142</v>
      </c>
      <c r="B33" s="163" t="s">
        <v>144</v>
      </c>
      <c r="C33" s="163"/>
      <c r="E33" s="161" t="s">
        <v>158</v>
      </c>
    </row>
    <row r="34" spans="1:5" x14ac:dyDescent="0.2">
      <c r="A34" s="1" t="s">
        <v>142</v>
      </c>
      <c r="B34" s="170" t="s">
        <v>157</v>
      </c>
      <c r="C34" s="163"/>
      <c r="E34" s="161" t="s">
        <v>159</v>
      </c>
    </row>
    <row r="35" spans="1:5" x14ac:dyDescent="0.2">
      <c r="A35" s="1" t="s">
        <v>171</v>
      </c>
      <c r="B35" s="161" t="s">
        <v>170</v>
      </c>
    </row>
    <row r="37" spans="1:5" x14ac:dyDescent="0.2">
      <c r="A37" t="s">
        <v>137</v>
      </c>
    </row>
    <row r="38" spans="1:5" x14ac:dyDescent="0.2">
      <c r="A38" t="s">
        <v>138</v>
      </c>
    </row>
    <row r="39" spans="1:5" x14ac:dyDescent="0.2">
      <c r="A39" t="s">
        <v>172</v>
      </c>
    </row>
    <row r="41" spans="1:5" x14ac:dyDescent="0.2">
      <c r="A41" t="s">
        <v>50</v>
      </c>
    </row>
    <row r="42" spans="1:5" x14ac:dyDescent="0.2">
      <c r="A42" t="s">
        <v>51</v>
      </c>
    </row>
    <row r="43" spans="1:5" x14ac:dyDescent="0.2">
      <c r="A43" t="s">
        <v>139</v>
      </c>
    </row>
    <row r="46" spans="1:5" x14ac:dyDescent="0.2">
      <c r="A46" s="87" t="s">
        <v>75</v>
      </c>
    </row>
    <row r="47" spans="1:5" x14ac:dyDescent="0.2">
      <c r="A47" s="1" t="s">
        <v>171</v>
      </c>
      <c r="B47" t="s">
        <v>177</v>
      </c>
    </row>
    <row r="48" spans="1:5" x14ac:dyDescent="0.2">
      <c r="A48" s="1" t="s">
        <v>171</v>
      </c>
      <c r="B48" t="s">
        <v>178</v>
      </c>
    </row>
    <row r="49" spans="1:2" x14ac:dyDescent="0.2">
      <c r="A49" s="1" t="s">
        <v>171</v>
      </c>
      <c r="B49" t="s">
        <v>176</v>
      </c>
    </row>
    <row r="51" spans="1:2" x14ac:dyDescent="0.2">
      <c r="A51" s="87" t="s">
        <v>77</v>
      </c>
    </row>
    <row r="52" spans="1:2" x14ac:dyDescent="0.2">
      <c r="A52" t="s">
        <v>52</v>
      </c>
    </row>
    <row r="53" spans="1:2" x14ac:dyDescent="0.2">
      <c r="A53" t="s">
        <v>56</v>
      </c>
    </row>
    <row r="54" spans="1:2" x14ac:dyDescent="0.2">
      <c r="A54" t="s">
        <v>173</v>
      </c>
    </row>
    <row r="55" spans="1:2" x14ac:dyDescent="0.2">
      <c r="A55" t="s">
        <v>174</v>
      </c>
    </row>
    <row r="57" spans="1:2" x14ac:dyDescent="0.2">
      <c r="A57" s="87" t="s">
        <v>78</v>
      </c>
    </row>
    <row r="58" spans="1:2" x14ac:dyDescent="0.2">
      <c r="A58" t="s">
        <v>53</v>
      </c>
    </row>
    <row r="59" spans="1:2" x14ac:dyDescent="0.2">
      <c r="A59" t="s">
        <v>54</v>
      </c>
    </row>
    <row r="60" spans="1:2" x14ac:dyDescent="0.2">
      <c r="A60" t="s">
        <v>175</v>
      </c>
    </row>
    <row r="62" spans="1:2" x14ac:dyDescent="0.2">
      <c r="A62" s="208" t="s">
        <v>195</v>
      </c>
    </row>
    <row r="63" spans="1:2" x14ac:dyDescent="0.2">
      <c r="A63" s="161" t="s">
        <v>194</v>
      </c>
    </row>
    <row r="64" spans="1:2" x14ac:dyDescent="0.2">
      <c r="A64" s="161"/>
    </row>
    <row r="65" spans="1:5" x14ac:dyDescent="0.2">
      <c r="A65" s="190" t="s">
        <v>196</v>
      </c>
      <c r="B65" s="190"/>
      <c r="C65" s="190"/>
      <c r="D65" s="190"/>
      <c r="E65" s="190"/>
    </row>
    <row r="67" spans="1:5" ht="15" x14ac:dyDescent="0.25">
      <c r="A67" s="210" t="s">
        <v>182</v>
      </c>
      <c r="B67" s="210"/>
      <c r="C67" s="210"/>
      <c r="D67" s="210"/>
      <c r="E67" s="210"/>
    </row>
  </sheetData>
  <sheetProtection selectLockedCells="1"/>
  <mergeCells count="2">
    <mergeCell ref="B30:D30"/>
    <mergeCell ref="A67:E67"/>
  </mergeCells>
  <phoneticPr fontId="6" type="noConversion"/>
  <conditionalFormatting sqref="E14:E18">
    <cfRule type="cellIs" dxfId="301" priority="1" stopIfTrue="1" operator="equal">
      <formula>"WE"</formula>
    </cfRule>
  </conditionalFormatting>
  <printOptions horizontalCentered="1"/>
  <pageMargins left="0.35433070866141736" right="0.35433070866141736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T50"/>
  <sheetViews>
    <sheetView workbookViewId="0">
      <pane xSplit="1" ySplit="5" topLeftCell="B6" activePane="bottomRight" state="frozen"/>
      <selection activeCell="O15" sqref="O15"/>
      <selection pane="topRight" activeCell="O15" sqref="O15"/>
      <selection pane="bottomLeft" activeCell="O15" sqref="O15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>WE</v>
      </c>
      <c r="F3" s="5" t="str">
        <f t="shared" si="0"/>
        <v>WE</v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>WE</v>
      </c>
      <c r="M3" s="5" t="str">
        <f t="shared" si="0"/>
        <v>WE</v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>WE</v>
      </c>
      <c r="T3" s="5" t="str">
        <f t="shared" si="0"/>
        <v>WE</v>
      </c>
      <c r="U3" s="5" t="str">
        <f t="shared" si="0"/>
        <v/>
      </c>
      <c r="V3" s="5" t="str">
        <f t="shared" si="0"/>
        <v/>
      </c>
      <c r="W3" s="5" t="str">
        <f t="shared" si="0"/>
        <v/>
      </c>
      <c r="X3" s="5" t="str">
        <f t="shared" si="0"/>
        <v/>
      </c>
      <c r="Y3" s="5" t="str">
        <f t="shared" si="0"/>
        <v/>
      </c>
      <c r="Z3" s="5" t="str">
        <f t="shared" si="0"/>
        <v>WE</v>
      </c>
      <c r="AA3" s="5" t="str">
        <f t="shared" si="0"/>
        <v>WE</v>
      </c>
      <c r="AB3" s="5" t="str">
        <f t="shared" si="0"/>
        <v/>
      </c>
      <c r="AC3" s="5" t="str">
        <f t="shared" si="0"/>
        <v/>
      </c>
      <c r="AD3" s="5" t="str">
        <f t="shared" si="0"/>
        <v/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20">
        <f>DATE(INFO!$C$12,8,B5)</f>
        <v>214</v>
      </c>
      <c r="C4" s="120">
        <f>DATE(INFO!$C$12,8,C5)</f>
        <v>215</v>
      </c>
      <c r="D4" s="120">
        <f>DATE(INFO!$C$12,8,D5)</f>
        <v>216</v>
      </c>
      <c r="E4" s="120">
        <f>DATE(INFO!$C$12,8,E5)</f>
        <v>217</v>
      </c>
      <c r="F4" s="120">
        <f>DATE(INFO!$C$12,8,F5)</f>
        <v>218</v>
      </c>
      <c r="G4" s="120">
        <f>DATE(INFO!$C$12,8,G5)</f>
        <v>219</v>
      </c>
      <c r="H4" s="120">
        <f>DATE(INFO!$C$12,8,H5)</f>
        <v>220</v>
      </c>
      <c r="I4" s="120">
        <f>DATE(INFO!$C$12,8,I5)</f>
        <v>221</v>
      </c>
      <c r="J4" s="120">
        <f>DATE(INFO!$C$12,8,J5)</f>
        <v>222</v>
      </c>
      <c r="K4" s="120">
        <f>DATE(INFO!$C$12,8,K5)</f>
        <v>223</v>
      </c>
      <c r="L4" s="120">
        <f>DATE(INFO!$C$12,8,L5)</f>
        <v>224</v>
      </c>
      <c r="M4" s="120">
        <f>DATE(INFO!$C$12,8,M5)</f>
        <v>225</v>
      </c>
      <c r="N4" s="120">
        <f>DATE(INFO!$C$12,8,N5)</f>
        <v>226</v>
      </c>
      <c r="O4" s="120">
        <f>DATE(INFO!$C$12,8,O5)</f>
        <v>227</v>
      </c>
      <c r="P4" s="120">
        <f>DATE(INFO!$C$12,8,P5)</f>
        <v>228</v>
      </c>
      <c r="Q4" s="120">
        <f>DATE(INFO!$C$12,8,Q5)</f>
        <v>229</v>
      </c>
      <c r="R4" s="120">
        <f>DATE(INFO!$C$12,8,R5)</f>
        <v>230</v>
      </c>
      <c r="S4" s="120">
        <f>DATE(INFO!$C$12,8,S5)</f>
        <v>231</v>
      </c>
      <c r="T4" s="120">
        <f>DATE(INFO!$C$12,8,T5)</f>
        <v>232</v>
      </c>
      <c r="U4" s="120">
        <f>DATE(INFO!$C$12,8,U5)</f>
        <v>233</v>
      </c>
      <c r="V4" s="120">
        <f>DATE(INFO!$C$12,8,V5)</f>
        <v>234</v>
      </c>
      <c r="W4" s="120">
        <f>DATE(INFO!$C$12,8,W5)</f>
        <v>235</v>
      </c>
      <c r="X4" s="120">
        <f>DATE(INFO!$C$12,8,X5)</f>
        <v>236</v>
      </c>
      <c r="Y4" s="120">
        <f>DATE(INFO!$C$12,8,Y5)</f>
        <v>237</v>
      </c>
      <c r="Z4" s="120">
        <f>DATE(INFO!$C$12,8,Z5)</f>
        <v>238</v>
      </c>
      <c r="AA4" s="120">
        <f>DATE(INFO!$C$12,8,AA5)</f>
        <v>239</v>
      </c>
      <c r="AB4" s="120">
        <f>DATE(INFO!$C$12,8,AB5)</f>
        <v>240</v>
      </c>
      <c r="AC4" s="120">
        <f>DATE(INFO!$C$12,8,AC5)</f>
        <v>241</v>
      </c>
      <c r="AD4" s="120">
        <f>DATE(INFO!$C$12,8,AD5)</f>
        <v>242</v>
      </c>
      <c r="AE4" s="120">
        <f>DATE(INFO!$C$12,8,AE5)</f>
        <v>243</v>
      </c>
      <c r="AF4" s="120">
        <f>DATE(INFO!$C$12,8,AF5)</f>
        <v>244</v>
      </c>
      <c r="AG4"/>
    </row>
    <row r="5" spans="1:46" s="4" customFormat="1" ht="21.75" customHeight="1" thickTop="1" thickBot="1" x14ac:dyDescent="0.25">
      <c r="A5" s="86" t="str">
        <f>"Augustus "&amp;INFO!B12</f>
        <v xml:space="preserve">Augustus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/>
      <c r="AS12" s="43"/>
      <c r="AT12" s="43"/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/>
      <c r="AS13" s="43"/>
      <c r="AT13" s="43"/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 t="s">
        <v>7</v>
      </c>
      <c r="AS14" s="44" t="s">
        <v>9</v>
      </c>
      <c r="AT14" s="44" t="s">
        <v>10</v>
      </c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0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0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0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0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0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</row>
    <row r="22" spans="1:40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0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</row>
    <row r="24" spans="1:40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N24" s="10" t="s">
        <v>118</v>
      </c>
    </row>
    <row r="25" spans="1:40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0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0" ht="19.5" customHeight="1" x14ac:dyDescent="0.2">
      <c r="A27" s="114" t="s">
        <v>31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0" ht="19.5" customHeight="1" x14ac:dyDescent="0.2">
      <c r="A28" s="114" t="s">
        <v>31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0" ht="19.5" customHeight="1" x14ac:dyDescent="0.2">
      <c r="A29" s="114" t="s">
        <v>71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0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0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0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89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KQgRBPCbw3r8stdC+0l9z70a73cnxy5C3NzR28wFs+5qhKBfEMIlRH/ukX0IGiLSvBApfhCW2MKrmwgDkQj6lA==" saltValue="js+83TV5KZEZhqdXerl/hg==" spinCount="100000" sheet="1" objects="1" scenarios="1" insertRows="0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26:AG34 AG24 AG36:AG46 AG5 AG3">
    <cfRule type="cellIs" dxfId="113" priority="63" stopIfTrue="1" operator="equal">
      <formula>"WE"</formula>
    </cfRule>
  </conditionalFormatting>
  <conditionalFormatting sqref="AI36:AI46">
    <cfRule type="cellIs" dxfId="112" priority="64" stopIfTrue="1" operator="greaterThan">
      <formula>0</formula>
    </cfRule>
  </conditionalFormatting>
  <conditionalFormatting sqref="B24:AF24">
    <cfRule type="cellIs" dxfId="111" priority="69" stopIfTrue="1" operator="equal">
      <formula>1</formula>
    </cfRule>
  </conditionalFormatting>
  <conditionalFormatting sqref="AG20:AG23 AG6:AG10 AG17:AG18">
    <cfRule type="cellIs" dxfId="110" priority="37" stopIfTrue="1" operator="equal">
      <formula>"WE"</formula>
    </cfRule>
  </conditionalFormatting>
  <conditionalFormatting sqref="AG11:AG16">
    <cfRule type="cellIs" dxfId="109" priority="32" stopIfTrue="1" operator="equal">
      <formula>"WE"</formula>
    </cfRule>
  </conditionalFormatting>
  <conditionalFormatting sqref="B6:D6 F6:AF6">
    <cfRule type="cellIs" dxfId="108" priority="14" stopIfTrue="1" operator="equal">
      <formula>1</formula>
    </cfRule>
  </conditionalFormatting>
  <conditionalFormatting sqref="B10:AF10">
    <cfRule type="cellIs" dxfId="107" priority="15" stopIfTrue="1" operator="equal">
      <formula>1</formula>
    </cfRule>
  </conditionalFormatting>
  <conditionalFormatting sqref="B7:D7 G7:AF7">
    <cfRule type="cellIs" dxfId="106" priority="16" stopIfTrue="1" operator="equal">
      <formula>1</formula>
    </cfRule>
    <cfRule type="cellIs" dxfId="105" priority="17" stopIfTrue="1" operator="equal">
      <formula>2</formula>
    </cfRule>
    <cfRule type="cellIs" dxfId="104" priority="18" stopIfTrue="1" operator="equal">
      <formula>3</formula>
    </cfRule>
  </conditionalFormatting>
  <conditionalFormatting sqref="B10">
    <cfRule type="cellIs" dxfId="103" priority="19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102" priority="12" stopIfTrue="1" operator="equal">
      <formula>1</formula>
    </cfRule>
    <cfRule type="cellIs" dxfId="101" priority="13" stopIfTrue="1" operator="equal">
      <formula>2</formula>
    </cfRule>
  </conditionalFormatting>
  <conditionalFormatting sqref="E6">
    <cfRule type="cellIs" dxfId="100" priority="10" stopIfTrue="1" operator="equal">
      <formula>1</formula>
    </cfRule>
  </conditionalFormatting>
  <conditionalFormatting sqref="F7">
    <cfRule type="cellIs" dxfId="99" priority="7" stopIfTrue="1" operator="equal">
      <formula>1</formula>
    </cfRule>
    <cfRule type="cellIs" dxfId="98" priority="8" stopIfTrue="1" operator="equal">
      <formula>2</formula>
    </cfRule>
    <cfRule type="cellIs" dxfId="97" priority="9" stopIfTrue="1" operator="equal">
      <formula>3</formula>
    </cfRule>
  </conditionalFormatting>
  <conditionalFormatting sqref="E7">
    <cfRule type="cellIs" dxfId="96" priority="4" stopIfTrue="1" operator="equal">
      <formula>1</formula>
    </cfRule>
    <cfRule type="cellIs" dxfId="95" priority="5" stopIfTrue="1" operator="equal">
      <formula>2</formula>
    </cfRule>
    <cfRule type="cellIs" dxfId="94" priority="6" stopIfTrue="1" operator="equal">
      <formula>3</formula>
    </cfRule>
  </conditionalFormatting>
  <conditionalFormatting sqref="B23:AF23">
    <cfRule type="cellIs" dxfId="93" priority="3" stopIfTrue="1" operator="equal">
      <formula>1</formula>
    </cfRule>
  </conditionalFormatting>
  <conditionalFormatting sqref="B22:AF22">
    <cfRule type="cellIs" dxfId="92" priority="2" stopIfTrue="1" operator="equal">
      <formula>1</formula>
    </cfRule>
  </conditionalFormatting>
  <conditionalFormatting sqref="AG47:AG48">
    <cfRule type="cellIs" dxfId="91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9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900-000001000000}">
      <formula1>$AL$7:$AL$9</formula1>
    </dataValidation>
    <dataValidation type="list" allowBlank="1" showErrorMessage="1" errorTitle="Lichtschuw" error="Enkel input mogelijk van :_x000a_ 0 : neen_x000a_ 1 : ja" sqref="B24:AF24 B10:AF10 B22:AF22" xr:uid="{00000000-0002-0000-09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900-000003000000}">
      <formula1>$AM$7:$AM$9</formula1>
    </dataValidation>
    <dataValidation type="list" allowBlank="1" showInputMessage="1" showErrorMessage="1" sqref="C8:AF8" xr:uid="{00000000-0002-0000-0900-000004000000}">
      <formula1>$AM$7:$AM$9</formula1>
    </dataValidation>
    <dataValidation type="list" allowBlank="1" showInputMessage="1" showErrorMessage="1" sqref="B6:AF6" xr:uid="{00000000-0002-0000-09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9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U50"/>
  <sheetViews>
    <sheetView workbookViewId="0">
      <pane xSplit="1" ySplit="5" topLeftCell="B6" activePane="bottomRight" state="frozen"/>
      <selection activeCell="O15" sqref="O15"/>
      <selection pane="topRight" activeCell="O15" sqref="O15"/>
      <selection pane="bottomLeft" activeCell="O15" sqref="O15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7" width="9.140625" hidden="1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>WE</v>
      </c>
      <c r="C3" s="5" t="str">
        <f t="shared" ref="C3:AF3" si="0">IF(6=(WEEKDAY(C4,2)),"WE",IF(7=(WEEKDAY(C4,2)),"WE",""))</f>
        <v>WE</v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>WE</v>
      </c>
      <c r="J3" s="5" t="str">
        <f t="shared" si="0"/>
        <v>WE</v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>WE</v>
      </c>
      <c r="Q3" s="5" t="str">
        <f t="shared" si="0"/>
        <v>WE</v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>WE</v>
      </c>
      <c r="X3" s="5" t="str">
        <f t="shared" si="0"/>
        <v>WE</v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>WE</v>
      </c>
      <c r="AE3" s="5" t="str">
        <f t="shared" si="0"/>
        <v>WE</v>
      </c>
      <c r="AF3" s="5" t="str">
        <f t="shared" si="0"/>
        <v/>
      </c>
      <c r="AG3" s="5"/>
    </row>
    <row r="4" spans="1:46" ht="13.5" thickBot="1" x14ac:dyDescent="0.25">
      <c r="B4" s="120">
        <f>DATE(INFO!$C$12,9,B5)</f>
        <v>245</v>
      </c>
      <c r="C4" s="120">
        <f>DATE(INFO!$C$12,9,C5)</f>
        <v>246</v>
      </c>
      <c r="D4" s="120">
        <f>DATE(INFO!$C$12,9,D5)</f>
        <v>247</v>
      </c>
      <c r="E4" s="120">
        <f>DATE(INFO!$C$12,9,E5)</f>
        <v>248</v>
      </c>
      <c r="F4" s="120">
        <f>DATE(INFO!$C$12,9,F5)</f>
        <v>249</v>
      </c>
      <c r="G4" s="120">
        <f>DATE(INFO!$C$12,9,G5)</f>
        <v>250</v>
      </c>
      <c r="H4" s="120">
        <f>DATE(INFO!$C$12,9,H5)</f>
        <v>251</v>
      </c>
      <c r="I4" s="120">
        <f>DATE(INFO!$C$12,9,I5)</f>
        <v>252</v>
      </c>
      <c r="J4" s="120">
        <f>DATE(INFO!$C$12,9,J5)</f>
        <v>253</v>
      </c>
      <c r="K4" s="120">
        <f>DATE(INFO!$C$12,9,K5)</f>
        <v>254</v>
      </c>
      <c r="L4" s="120">
        <f>DATE(INFO!$C$12,9,L5)</f>
        <v>255</v>
      </c>
      <c r="M4" s="120">
        <f>DATE(INFO!$C$12,9,M5)</f>
        <v>256</v>
      </c>
      <c r="N4" s="120">
        <f>DATE(INFO!$C$12,9,N5)</f>
        <v>257</v>
      </c>
      <c r="O4" s="120">
        <f>DATE(INFO!$C$12,9,O5)</f>
        <v>258</v>
      </c>
      <c r="P4" s="120">
        <f>DATE(INFO!$C$12,9,P5)</f>
        <v>259</v>
      </c>
      <c r="Q4" s="120">
        <f>DATE(INFO!$C$12,9,Q5)</f>
        <v>260</v>
      </c>
      <c r="R4" s="120">
        <f>DATE(INFO!$C$12,9,R5)</f>
        <v>261</v>
      </c>
      <c r="S4" s="120">
        <f>DATE(INFO!$C$12,9,S5)</f>
        <v>262</v>
      </c>
      <c r="T4" s="120">
        <f>DATE(INFO!$C$12,9,T5)</f>
        <v>263</v>
      </c>
      <c r="U4" s="120">
        <f>DATE(INFO!$C$12,9,U5)</f>
        <v>264</v>
      </c>
      <c r="V4" s="120">
        <f>DATE(INFO!$C$12,9,V5)</f>
        <v>265</v>
      </c>
      <c r="W4" s="120">
        <f>DATE(INFO!$C$12,9,W5)</f>
        <v>266</v>
      </c>
      <c r="X4" s="120">
        <f>DATE(INFO!$C$12,9,X5)</f>
        <v>267</v>
      </c>
      <c r="Y4" s="120">
        <f>DATE(INFO!$C$12,9,Y5)</f>
        <v>268</v>
      </c>
      <c r="Z4" s="120">
        <f>DATE(INFO!$C$12,9,Z5)</f>
        <v>269</v>
      </c>
      <c r="AA4" s="120">
        <f>DATE(INFO!$C$12,9,AA5)</f>
        <v>270</v>
      </c>
      <c r="AB4" s="120">
        <f>DATE(INFO!$C$12,9,AB5)</f>
        <v>271</v>
      </c>
      <c r="AC4" s="120">
        <f>DATE(INFO!$C$12,9,AC5)</f>
        <v>272</v>
      </c>
      <c r="AD4" s="120">
        <f>DATE(INFO!$C$12,9,AD5)</f>
        <v>273</v>
      </c>
      <c r="AE4" s="120">
        <f>DATE(INFO!$C$12,9,AE5)</f>
        <v>274</v>
      </c>
      <c r="AF4" s="120">
        <f>DATE(INFO!$C$12,9,AF5)</f>
        <v>275</v>
      </c>
      <c r="AG4"/>
    </row>
    <row r="5" spans="1:46" s="4" customFormat="1" ht="21.75" customHeight="1" thickTop="1" thickBot="1" x14ac:dyDescent="0.25">
      <c r="A5" s="86" t="str">
        <f>"September "&amp;INFO!B12</f>
        <v xml:space="preserve">September </v>
      </c>
      <c r="B5" s="13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/>
      <c r="AS12" s="43"/>
      <c r="AT12" s="43"/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/>
      <c r="AS13" s="43"/>
      <c r="AT13" s="43"/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 t="s">
        <v>7</v>
      </c>
      <c r="AS14" s="44" t="s">
        <v>9</v>
      </c>
      <c r="AT14" s="44" t="s">
        <v>10</v>
      </c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6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6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6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6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</row>
    <row r="22" spans="1:46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6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7"/>
      <c r="AM24" s="107"/>
      <c r="AN24" s="10" t="s">
        <v>118</v>
      </c>
      <c r="AO24" s="107"/>
      <c r="AP24" s="107"/>
      <c r="AQ24" s="1"/>
      <c r="AS24" s="1"/>
      <c r="AT24" s="1"/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118" t="s">
        <v>72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118" t="s">
        <v>72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114" t="s">
        <v>71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6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6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89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vHeE4J0vucv8f6U2WVdEwQ2Gk7VfAzggGEXLiILL2CaQM9gRzEC3nvyn0lSAwMIZc6VgM/ORklgDDylH2IbDBQ==" saltValue="n8Zd4Wy8DnhsDPAJEQFmmw==" spinCount="100000" sheet="1" objects="1" scenarios="1" insertRows="0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26:AG34 AG24 AG36:AG46 AG5 AG3">
    <cfRule type="cellIs" dxfId="90" priority="69" stopIfTrue="1" operator="equal">
      <formula>"WE"</formula>
    </cfRule>
  </conditionalFormatting>
  <conditionalFormatting sqref="AI36:AI46">
    <cfRule type="cellIs" dxfId="89" priority="70" stopIfTrue="1" operator="greaterThan">
      <formula>0</formula>
    </cfRule>
  </conditionalFormatting>
  <conditionalFormatting sqref="B24:AF24">
    <cfRule type="cellIs" dxfId="88" priority="75" stopIfTrue="1" operator="equal">
      <formula>1</formula>
    </cfRule>
  </conditionalFormatting>
  <conditionalFormatting sqref="AG20:AG23 AG6:AG10 AG17:AG18">
    <cfRule type="cellIs" dxfId="87" priority="43" stopIfTrue="1" operator="equal">
      <formula>"WE"</formula>
    </cfRule>
  </conditionalFormatting>
  <conditionalFormatting sqref="AG11:AG16">
    <cfRule type="cellIs" dxfId="86" priority="38" stopIfTrue="1" operator="equal">
      <formula>"WE"</formula>
    </cfRule>
  </conditionalFormatting>
  <conditionalFormatting sqref="B6:D6 F6:AF6">
    <cfRule type="cellIs" dxfId="85" priority="14" stopIfTrue="1" operator="equal">
      <formula>1</formula>
    </cfRule>
  </conditionalFormatting>
  <conditionalFormatting sqref="B10:AF10">
    <cfRule type="cellIs" dxfId="84" priority="15" stopIfTrue="1" operator="equal">
      <formula>1</formula>
    </cfRule>
  </conditionalFormatting>
  <conditionalFormatting sqref="B7:D7 G7:AF7">
    <cfRule type="cellIs" dxfId="83" priority="16" stopIfTrue="1" operator="equal">
      <formula>1</formula>
    </cfRule>
    <cfRule type="cellIs" dxfId="82" priority="17" stopIfTrue="1" operator="equal">
      <formula>2</formula>
    </cfRule>
    <cfRule type="cellIs" dxfId="81" priority="18" stopIfTrue="1" operator="equal">
      <formula>3</formula>
    </cfRule>
  </conditionalFormatting>
  <conditionalFormatting sqref="B10">
    <cfRule type="cellIs" dxfId="80" priority="19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79" priority="12" stopIfTrue="1" operator="equal">
      <formula>1</formula>
    </cfRule>
    <cfRule type="cellIs" dxfId="78" priority="13" stopIfTrue="1" operator="equal">
      <formula>2</formula>
    </cfRule>
  </conditionalFormatting>
  <conditionalFormatting sqref="E6">
    <cfRule type="cellIs" dxfId="77" priority="10" stopIfTrue="1" operator="equal">
      <formula>1</formula>
    </cfRule>
  </conditionalFormatting>
  <conditionalFormatting sqref="F7">
    <cfRule type="cellIs" dxfId="76" priority="7" stopIfTrue="1" operator="equal">
      <formula>1</formula>
    </cfRule>
    <cfRule type="cellIs" dxfId="75" priority="8" stopIfTrue="1" operator="equal">
      <formula>2</formula>
    </cfRule>
    <cfRule type="cellIs" dxfId="74" priority="9" stopIfTrue="1" operator="equal">
      <formula>3</formula>
    </cfRule>
  </conditionalFormatting>
  <conditionalFormatting sqref="E7">
    <cfRule type="cellIs" dxfId="73" priority="4" stopIfTrue="1" operator="equal">
      <formula>1</formula>
    </cfRule>
    <cfRule type="cellIs" dxfId="72" priority="5" stopIfTrue="1" operator="equal">
      <formula>2</formula>
    </cfRule>
    <cfRule type="cellIs" dxfId="71" priority="6" stopIfTrue="1" operator="equal">
      <formula>3</formula>
    </cfRule>
  </conditionalFormatting>
  <conditionalFormatting sqref="B23:AF23">
    <cfRule type="cellIs" dxfId="70" priority="3" stopIfTrue="1" operator="equal">
      <formula>1</formula>
    </cfRule>
  </conditionalFormatting>
  <conditionalFormatting sqref="B22:AF22">
    <cfRule type="cellIs" dxfId="69" priority="2" stopIfTrue="1" operator="equal">
      <formula>1</formula>
    </cfRule>
  </conditionalFormatting>
  <conditionalFormatting sqref="AG47:AG48">
    <cfRule type="cellIs" dxfId="68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A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A00-000001000000}">
      <formula1>$AL$7:$AL$9</formula1>
    </dataValidation>
    <dataValidation type="list" allowBlank="1" showErrorMessage="1" errorTitle="Lichtschuw" error="Enkel input mogelijk van :_x000a_ 0 : neen_x000a_ 1 : ja" sqref="B24:AF24 B10:AF10 B22:AF22" xr:uid="{00000000-0002-0000-0A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A00-000003000000}">
      <formula1>$AM$7:$AM$9</formula1>
    </dataValidation>
    <dataValidation type="list" allowBlank="1" showInputMessage="1" showErrorMessage="1" sqref="C8:AF8" xr:uid="{00000000-0002-0000-0A00-000004000000}">
      <formula1>$AM$7:$AM$9</formula1>
    </dataValidation>
    <dataValidation type="list" allowBlank="1" showInputMessage="1" showErrorMessage="1" sqref="B6:AF6" xr:uid="{00000000-0002-0000-0A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A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T50"/>
  <sheetViews>
    <sheetView workbookViewId="0">
      <pane xSplit="1" ySplit="5" topLeftCell="B6" activePane="bottomRight" state="frozen"/>
      <selection activeCell="O15" sqref="O15"/>
      <selection pane="topRight" activeCell="O15" sqref="O15"/>
      <selection pane="bottomLeft" activeCell="O15" sqref="O15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>WE</v>
      </c>
      <c r="H3" s="5" t="str">
        <f t="shared" si="0"/>
        <v>WE</v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>WE</v>
      </c>
      <c r="O3" s="5" t="str">
        <f t="shared" si="0"/>
        <v>WE</v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>WE</v>
      </c>
      <c r="V3" s="5" t="str">
        <f t="shared" si="0"/>
        <v>WE</v>
      </c>
      <c r="W3" s="5" t="str">
        <f t="shared" si="0"/>
        <v/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>WE</v>
      </c>
      <c r="AC3" s="5" t="str">
        <f t="shared" si="0"/>
        <v>WE</v>
      </c>
      <c r="AD3" s="5" t="str">
        <f t="shared" si="0"/>
        <v/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20">
        <f>DATE(INFO!$C$12,10,B5)</f>
        <v>275</v>
      </c>
      <c r="C4" s="120">
        <f>DATE(INFO!$C$12,10,C5)</f>
        <v>276</v>
      </c>
      <c r="D4" s="120">
        <f>DATE(INFO!$C$12,10,D5)</f>
        <v>277</v>
      </c>
      <c r="E4" s="120">
        <f>DATE(INFO!$C$12,10,E5)</f>
        <v>278</v>
      </c>
      <c r="F4" s="120">
        <f>DATE(INFO!$C$12,10,F5)</f>
        <v>279</v>
      </c>
      <c r="G4" s="120">
        <f>DATE(INFO!$C$12,10,G5)</f>
        <v>280</v>
      </c>
      <c r="H4" s="120">
        <f>DATE(INFO!$C$12,10,H5)</f>
        <v>281</v>
      </c>
      <c r="I4" s="120">
        <f>DATE(INFO!$C$12,10,I5)</f>
        <v>282</v>
      </c>
      <c r="J4" s="120">
        <f>DATE(INFO!$C$12,10,J5)</f>
        <v>283</v>
      </c>
      <c r="K4" s="120">
        <f>DATE(INFO!$C$12,10,K5)</f>
        <v>284</v>
      </c>
      <c r="L4" s="120">
        <f>DATE(INFO!$C$12,10,L5)</f>
        <v>285</v>
      </c>
      <c r="M4" s="120">
        <f>DATE(INFO!$C$12,10,M5)</f>
        <v>286</v>
      </c>
      <c r="N4" s="120">
        <f>DATE(INFO!$C$12,10,N5)</f>
        <v>287</v>
      </c>
      <c r="O4" s="120">
        <f>DATE(INFO!$C$12,10,O5)</f>
        <v>288</v>
      </c>
      <c r="P4" s="120">
        <f>DATE(INFO!$C$12,10,P5)</f>
        <v>289</v>
      </c>
      <c r="Q4" s="120">
        <f>DATE(INFO!$C$12,10,Q5)</f>
        <v>290</v>
      </c>
      <c r="R4" s="120">
        <f>DATE(INFO!$C$12,10,R5)</f>
        <v>291</v>
      </c>
      <c r="S4" s="120">
        <f>DATE(INFO!$C$12,10,S5)</f>
        <v>292</v>
      </c>
      <c r="T4" s="120">
        <f>DATE(INFO!$C$12,10,T5)</f>
        <v>293</v>
      </c>
      <c r="U4" s="120">
        <f>DATE(INFO!$C$12,10,U5)</f>
        <v>294</v>
      </c>
      <c r="V4" s="120">
        <f>DATE(INFO!$C$12,10,V5)</f>
        <v>295</v>
      </c>
      <c r="W4" s="120">
        <f>DATE(INFO!$C$12,10,W5)</f>
        <v>296</v>
      </c>
      <c r="X4" s="120">
        <f>DATE(INFO!$C$12,10,X5)</f>
        <v>297</v>
      </c>
      <c r="Y4" s="120">
        <f>DATE(INFO!$C$12,10,Y5)</f>
        <v>298</v>
      </c>
      <c r="Z4" s="120">
        <f>DATE(INFO!$C$12,10,Z5)</f>
        <v>299</v>
      </c>
      <c r="AA4" s="120">
        <f>DATE(INFO!$C$12,10,AA5)</f>
        <v>300</v>
      </c>
      <c r="AB4" s="120">
        <f>DATE(INFO!$C$12,10,AB5)</f>
        <v>301</v>
      </c>
      <c r="AC4" s="120">
        <f>DATE(INFO!$C$12,10,AC5)</f>
        <v>302</v>
      </c>
      <c r="AD4" s="120">
        <f>DATE(INFO!$C$12,10,AD5)</f>
        <v>303</v>
      </c>
      <c r="AE4" s="120">
        <f>DATE(INFO!$C$12,10,AE5)</f>
        <v>304</v>
      </c>
      <c r="AF4" s="120">
        <f>DATE(INFO!$C$12,10,AF5)</f>
        <v>305</v>
      </c>
      <c r="AG4"/>
    </row>
    <row r="5" spans="1:46" s="4" customFormat="1" ht="21.75" customHeight="1" thickTop="1" thickBot="1" x14ac:dyDescent="0.25">
      <c r="A5" s="86" t="str">
        <f>"Oktober "&amp;INFO!B12</f>
        <v xml:space="preserve">Oktober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/>
      <c r="AS12" s="43"/>
      <c r="AT12" s="43"/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/>
      <c r="AS13" s="43"/>
      <c r="AT13" s="43"/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 t="s">
        <v>7</v>
      </c>
      <c r="AS14" s="44" t="s">
        <v>9</v>
      </c>
      <c r="AT14" s="44" t="s">
        <v>10</v>
      </c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0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0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0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0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0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</row>
    <row r="22" spans="1:40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0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</row>
    <row r="24" spans="1:40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N24" s="10" t="s">
        <v>118</v>
      </c>
    </row>
    <row r="25" spans="1:40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0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0" ht="19.5" customHeight="1" x14ac:dyDescent="0.2">
      <c r="A27" s="114" t="s">
        <v>31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0" ht="19.5" customHeight="1" x14ac:dyDescent="0.2">
      <c r="A28" s="114" t="s">
        <v>31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0" ht="19.5" customHeight="1" x14ac:dyDescent="0.2">
      <c r="A29" s="114" t="s">
        <v>71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0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0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0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89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GFjd5n4uV8CBVTkUKFm9uG+csnpeST7hQxum1tZpruU5lY46mD8Gl+Sf9VQ67j5NkNcT+DbVngWicGT3XOjEUg==" saltValue="PlbA29YZ7EFKwnt3eMA0/A==" spinCount="100000" sheet="1" objects="1" scenarios="1" insertRows="0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26:AG34 AG24 AG36:AG46 AG5 AG3">
    <cfRule type="cellIs" dxfId="67" priority="69" stopIfTrue="1" operator="equal">
      <formula>"WE"</formula>
    </cfRule>
  </conditionalFormatting>
  <conditionalFormatting sqref="AI36:AI46">
    <cfRule type="cellIs" dxfId="66" priority="70" stopIfTrue="1" operator="greaterThan">
      <formula>0</formula>
    </cfRule>
  </conditionalFormatting>
  <conditionalFormatting sqref="B24:AF24">
    <cfRule type="cellIs" dxfId="65" priority="75" stopIfTrue="1" operator="equal">
      <formula>1</formula>
    </cfRule>
  </conditionalFormatting>
  <conditionalFormatting sqref="AG20:AG23 AG6:AG10 AG17:AG18">
    <cfRule type="cellIs" dxfId="64" priority="43" stopIfTrue="1" operator="equal">
      <formula>"WE"</formula>
    </cfRule>
  </conditionalFormatting>
  <conditionalFormatting sqref="AG11:AG16">
    <cfRule type="cellIs" dxfId="63" priority="38" stopIfTrue="1" operator="equal">
      <formula>"WE"</formula>
    </cfRule>
  </conditionalFormatting>
  <conditionalFormatting sqref="B6:D6 F6:AF6">
    <cfRule type="cellIs" dxfId="62" priority="14" stopIfTrue="1" operator="equal">
      <formula>1</formula>
    </cfRule>
  </conditionalFormatting>
  <conditionalFormatting sqref="B10:AF10">
    <cfRule type="cellIs" dxfId="61" priority="15" stopIfTrue="1" operator="equal">
      <formula>1</formula>
    </cfRule>
  </conditionalFormatting>
  <conditionalFormatting sqref="B7:D7 G7:AF7">
    <cfRule type="cellIs" dxfId="60" priority="16" stopIfTrue="1" operator="equal">
      <formula>1</formula>
    </cfRule>
    <cfRule type="cellIs" dxfId="59" priority="17" stopIfTrue="1" operator="equal">
      <formula>2</formula>
    </cfRule>
    <cfRule type="cellIs" dxfId="58" priority="18" stopIfTrue="1" operator="equal">
      <formula>3</formula>
    </cfRule>
  </conditionalFormatting>
  <conditionalFormatting sqref="B10">
    <cfRule type="cellIs" dxfId="57" priority="19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56" priority="12" stopIfTrue="1" operator="equal">
      <formula>1</formula>
    </cfRule>
    <cfRule type="cellIs" dxfId="55" priority="13" stopIfTrue="1" operator="equal">
      <formula>2</formula>
    </cfRule>
  </conditionalFormatting>
  <conditionalFormatting sqref="E6">
    <cfRule type="cellIs" dxfId="54" priority="10" stopIfTrue="1" operator="equal">
      <formula>1</formula>
    </cfRule>
  </conditionalFormatting>
  <conditionalFormatting sqref="F7">
    <cfRule type="cellIs" dxfId="53" priority="7" stopIfTrue="1" operator="equal">
      <formula>1</formula>
    </cfRule>
    <cfRule type="cellIs" dxfId="52" priority="8" stopIfTrue="1" operator="equal">
      <formula>2</formula>
    </cfRule>
    <cfRule type="cellIs" dxfId="51" priority="9" stopIfTrue="1" operator="equal">
      <formula>3</formula>
    </cfRule>
  </conditionalFormatting>
  <conditionalFormatting sqref="E7">
    <cfRule type="cellIs" dxfId="50" priority="4" stopIfTrue="1" operator="equal">
      <formula>1</formula>
    </cfRule>
    <cfRule type="cellIs" dxfId="49" priority="5" stopIfTrue="1" operator="equal">
      <formula>2</formula>
    </cfRule>
    <cfRule type="cellIs" dxfId="48" priority="6" stopIfTrue="1" operator="equal">
      <formula>3</formula>
    </cfRule>
  </conditionalFormatting>
  <conditionalFormatting sqref="B23:AF23">
    <cfRule type="cellIs" dxfId="47" priority="3" stopIfTrue="1" operator="equal">
      <formula>1</formula>
    </cfRule>
  </conditionalFormatting>
  <conditionalFormatting sqref="B22:AF22">
    <cfRule type="cellIs" dxfId="46" priority="2" stopIfTrue="1" operator="equal">
      <formula>1</formula>
    </cfRule>
  </conditionalFormatting>
  <conditionalFormatting sqref="AG47:AG48">
    <cfRule type="cellIs" dxfId="45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B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B00-000001000000}">
      <formula1>$AL$7:$AL$9</formula1>
    </dataValidation>
    <dataValidation type="list" allowBlank="1" showErrorMessage="1" errorTitle="Lichtschuw" error="Enkel input mogelijk van :_x000a_ 0 : neen_x000a_ 1 : ja" sqref="B24:AF24 B10:AF10 B22:AF22" xr:uid="{00000000-0002-0000-0B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B00-000003000000}">
      <formula1>$AM$7:$AM$9</formula1>
    </dataValidation>
    <dataValidation type="list" allowBlank="1" showInputMessage="1" showErrorMessage="1" sqref="C8:AF8" xr:uid="{00000000-0002-0000-0B00-000004000000}">
      <formula1>$AM$7:$AM$9</formula1>
    </dataValidation>
    <dataValidation type="list" allowBlank="1" showInputMessage="1" showErrorMessage="1" sqref="B6:AF6" xr:uid="{00000000-0002-0000-0B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B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T50"/>
  <sheetViews>
    <sheetView workbookViewId="0">
      <pane xSplit="1" ySplit="5" topLeftCell="B6" activePane="bottomRight" state="frozen"/>
      <selection activeCell="O15" sqref="O15"/>
      <selection pane="topRight" activeCell="O15" sqref="O15"/>
      <selection pane="bottomLeft" activeCell="O15" sqref="O15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>WE</v>
      </c>
      <c r="E3" s="5" t="str">
        <f t="shared" si="0"/>
        <v>WE</v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>WE</v>
      </c>
      <c r="L3" s="5" t="str">
        <f t="shared" si="0"/>
        <v>WE</v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>WE</v>
      </c>
      <c r="S3" s="5" t="str">
        <f t="shared" si="0"/>
        <v>WE</v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/>
      </c>
      <c r="X3" s="5" t="str">
        <f t="shared" si="0"/>
        <v/>
      </c>
      <c r="Y3" s="5" t="str">
        <f t="shared" si="0"/>
        <v>WE</v>
      </c>
      <c r="Z3" s="5" t="str">
        <f t="shared" si="0"/>
        <v>WE</v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/>
      </c>
      <c r="AE3" s="5" t="str">
        <f t="shared" si="0"/>
        <v/>
      </c>
      <c r="AF3" s="5" t="str">
        <f t="shared" si="0"/>
        <v>WE</v>
      </c>
      <c r="AG3" s="5"/>
    </row>
    <row r="4" spans="1:46" ht="13.5" thickBot="1" x14ac:dyDescent="0.25">
      <c r="B4" s="120">
        <f>DATE(INFO!$C$12,11,B5)</f>
        <v>306</v>
      </c>
      <c r="C4" s="120">
        <f>DATE(INFO!$C$12,11,C5)</f>
        <v>307</v>
      </c>
      <c r="D4" s="120">
        <f>DATE(INFO!$C$12,11,D5)</f>
        <v>308</v>
      </c>
      <c r="E4" s="120">
        <f>DATE(INFO!$C$12,11,E5)</f>
        <v>309</v>
      </c>
      <c r="F4" s="120">
        <f>DATE(INFO!$C$12,11,F5)</f>
        <v>310</v>
      </c>
      <c r="G4" s="120">
        <f>DATE(INFO!$C$12,11,G5)</f>
        <v>311</v>
      </c>
      <c r="H4" s="120">
        <f>DATE(INFO!$C$12,11,H5)</f>
        <v>312</v>
      </c>
      <c r="I4" s="120">
        <f>DATE(INFO!$C$12,11,I5)</f>
        <v>313</v>
      </c>
      <c r="J4" s="120">
        <f>DATE(INFO!$C$12,11,J5)</f>
        <v>314</v>
      </c>
      <c r="K4" s="120">
        <f>DATE(INFO!$C$12,11,K5)</f>
        <v>315</v>
      </c>
      <c r="L4" s="120">
        <f>DATE(INFO!$C$12,11,L5)</f>
        <v>316</v>
      </c>
      <c r="M4" s="120">
        <f>DATE(INFO!$C$12,11,M5)</f>
        <v>317</v>
      </c>
      <c r="N4" s="120">
        <f>DATE(INFO!$C$12,11,N5)</f>
        <v>318</v>
      </c>
      <c r="O4" s="120">
        <f>DATE(INFO!$C$12,11,O5)</f>
        <v>319</v>
      </c>
      <c r="P4" s="120">
        <f>DATE(INFO!$C$12,11,P5)</f>
        <v>320</v>
      </c>
      <c r="Q4" s="120">
        <f>DATE(INFO!$C$12,11,Q5)</f>
        <v>321</v>
      </c>
      <c r="R4" s="120">
        <f>DATE(INFO!$C$12,11,R5)</f>
        <v>322</v>
      </c>
      <c r="S4" s="120">
        <f>DATE(INFO!$C$12,11,S5)</f>
        <v>323</v>
      </c>
      <c r="T4" s="120">
        <f>DATE(INFO!$C$12,11,T5)</f>
        <v>324</v>
      </c>
      <c r="U4" s="120">
        <f>DATE(INFO!$C$12,11,U5)</f>
        <v>325</v>
      </c>
      <c r="V4" s="120">
        <f>DATE(INFO!$C$12,11,V5)</f>
        <v>326</v>
      </c>
      <c r="W4" s="120">
        <f>DATE(INFO!$C$12,11,W5)</f>
        <v>327</v>
      </c>
      <c r="X4" s="120">
        <f>DATE(INFO!$C$12,11,X5)</f>
        <v>328</v>
      </c>
      <c r="Y4" s="120">
        <f>DATE(INFO!$C$12,11,Y5)</f>
        <v>329</v>
      </c>
      <c r="Z4" s="120">
        <f>DATE(INFO!$C$12,11,Z5)</f>
        <v>330</v>
      </c>
      <c r="AA4" s="120">
        <f>DATE(INFO!$C$12,11,AA5)</f>
        <v>331</v>
      </c>
      <c r="AB4" s="120">
        <f>DATE(INFO!$C$12,11,AB5)</f>
        <v>332</v>
      </c>
      <c r="AC4" s="120">
        <f>DATE(INFO!$C$12,11,AC5)</f>
        <v>333</v>
      </c>
      <c r="AD4" s="120">
        <f>DATE(INFO!$C$12,11,AD5)</f>
        <v>334</v>
      </c>
      <c r="AE4" s="120">
        <f>DATE(INFO!$C$12,11,AE5)</f>
        <v>335</v>
      </c>
      <c r="AF4" s="120">
        <f>DATE(INFO!$C$12,11,AF5)</f>
        <v>336</v>
      </c>
      <c r="AG4"/>
    </row>
    <row r="5" spans="1:46" s="4" customFormat="1" ht="21.75" customHeight="1" thickTop="1" thickBot="1" x14ac:dyDescent="0.25">
      <c r="A5" s="86" t="str">
        <f>"November "&amp;INFO!B12</f>
        <v xml:space="preserve">November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/>
      <c r="AS11" s="43"/>
      <c r="AT11" s="43"/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/>
      <c r="AS12" s="43"/>
      <c r="AT12" s="43"/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 t="s">
        <v>6</v>
      </c>
      <c r="AS13" s="43" t="s">
        <v>8</v>
      </c>
      <c r="AT13" s="43" t="s">
        <v>9</v>
      </c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 t="s">
        <v>7</v>
      </c>
      <c r="AS14" s="44" t="s">
        <v>9</v>
      </c>
      <c r="AT14" s="44" t="s">
        <v>10</v>
      </c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6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6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6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6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</row>
    <row r="22" spans="1:46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6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7"/>
      <c r="AM24" s="107"/>
      <c r="AN24" s="10" t="s">
        <v>118</v>
      </c>
      <c r="AO24" s="107"/>
      <c r="AP24" s="107"/>
      <c r="AQ24" s="1"/>
      <c r="AS24" s="1"/>
      <c r="AT24" s="1"/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118" t="s">
        <v>72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118" t="s">
        <v>72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114" t="s">
        <v>71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6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6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89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pi/fB5X8/Vn5Z+svwPlxRZuZ78yqhbqhiI3NGtNrLmK/l/FuMpjWdk+E5xQV/W7qHgjPrszizEWOLVjiRlIzvQ==" saltValue="KuO4qYBnQAHQ0gtjKc5K2g==" spinCount="100000" sheet="1" objects="1" scenarios="1" insertRows="0" selectLockedCells="1"/>
  <mergeCells count="6">
    <mergeCell ref="AH18:AJ18"/>
    <mergeCell ref="AH7:AJ7"/>
    <mergeCell ref="AH9:AJ9"/>
    <mergeCell ref="AH13:AJ13"/>
    <mergeCell ref="AH15:AJ15"/>
    <mergeCell ref="AH11:AJ11"/>
  </mergeCells>
  <phoneticPr fontId="0" type="noConversion"/>
  <conditionalFormatting sqref="AG26:AG34 AG24 AG36:AG46 AG5 AG3">
    <cfRule type="cellIs" dxfId="44" priority="63" stopIfTrue="1" operator="equal">
      <formula>"WE"</formula>
    </cfRule>
  </conditionalFormatting>
  <conditionalFormatting sqref="AI36:AI46">
    <cfRule type="cellIs" dxfId="43" priority="64" stopIfTrue="1" operator="greaterThan">
      <formula>0</formula>
    </cfRule>
  </conditionalFormatting>
  <conditionalFormatting sqref="B24:AF24">
    <cfRule type="cellIs" dxfId="42" priority="69" stopIfTrue="1" operator="equal">
      <formula>1</formula>
    </cfRule>
  </conditionalFormatting>
  <conditionalFormatting sqref="AG20:AG23 AG6:AG10 AG17:AG18">
    <cfRule type="cellIs" dxfId="41" priority="37" stopIfTrue="1" operator="equal">
      <formula>"WE"</formula>
    </cfRule>
  </conditionalFormatting>
  <conditionalFormatting sqref="AG11:AG16">
    <cfRule type="cellIs" dxfId="40" priority="32" stopIfTrue="1" operator="equal">
      <formula>"WE"</formula>
    </cfRule>
  </conditionalFormatting>
  <conditionalFormatting sqref="B6:D6 F6:AF6">
    <cfRule type="cellIs" dxfId="39" priority="14" stopIfTrue="1" operator="equal">
      <formula>1</formula>
    </cfRule>
  </conditionalFormatting>
  <conditionalFormatting sqref="B10:AF10">
    <cfRule type="cellIs" dxfId="38" priority="15" stopIfTrue="1" operator="equal">
      <formula>1</formula>
    </cfRule>
  </conditionalFormatting>
  <conditionalFormatting sqref="B7:D7 G7:AF7">
    <cfRule type="cellIs" dxfId="37" priority="16" stopIfTrue="1" operator="equal">
      <formula>1</formula>
    </cfRule>
    <cfRule type="cellIs" dxfId="36" priority="17" stopIfTrue="1" operator="equal">
      <formula>2</formula>
    </cfRule>
    <cfRule type="cellIs" dxfId="35" priority="18" stopIfTrue="1" operator="equal">
      <formula>3</formula>
    </cfRule>
  </conditionalFormatting>
  <conditionalFormatting sqref="B10">
    <cfRule type="cellIs" dxfId="34" priority="19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33" priority="12" stopIfTrue="1" operator="equal">
      <formula>1</formula>
    </cfRule>
    <cfRule type="cellIs" dxfId="32" priority="13" stopIfTrue="1" operator="equal">
      <formula>2</formula>
    </cfRule>
  </conditionalFormatting>
  <conditionalFormatting sqref="E6">
    <cfRule type="cellIs" dxfId="31" priority="10" stopIfTrue="1" operator="equal">
      <formula>1</formula>
    </cfRule>
  </conditionalFormatting>
  <conditionalFormatting sqref="F7">
    <cfRule type="cellIs" dxfId="30" priority="7" stopIfTrue="1" operator="equal">
      <formula>1</formula>
    </cfRule>
    <cfRule type="cellIs" dxfId="29" priority="8" stopIfTrue="1" operator="equal">
      <formula>2</formula>
    </cfRule>
    <cfRule type="cellIs" dxfId="28" priority="9" stopIfTrue="1" operator="equal">
      <formula>3</formula>
    </cfRule>
  </conditionalFormatting>
  <conditionalFormatting sqref="E7">
    <cfRule type="cellIs" dxfId="27" priority="4" stopIfTrue="1" operator="equal">
      <formula>1</formula>
    </cfRule>
    <cfRule type="cellIs" dxfId="26" priority="5" stopIfTrue="1" operator="equal">
      <formula>2</formula>
    </cfRule>
    <cfRule type="cellIs" dxfId="25" priority="6" stopIfTrue="1" operator="equal">
      <formula>3</formula>
    </cfRule>
  </conditionalFormatting>
  <conditionalFormatting sqref="B23:AF23">
    <cfRule type="cellIs" dxfId="24" priority="3" stopIfTrue="1" operator="equal">
      <formula>1</formula>
    </cfRule>
  </conditionalFormatting>
  <conditionalFormatting sqref="B22:AF22">
    <cfRule type="cellIs" dxfId="23" priority="2" stopIfTrue="1" operator="equal">
      <formula>1</formula>
    </cfRule>
  </conditionalFormatting>
  <conditionalFormatting sqref="AG47:AG48">
    <cfRule type="cellIs" dxfId="22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C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C00-000001000000}">
      <formula1>$AL$7:$AL$9</formula1>
    </dataValidation>
    <dataValidation type="list" allowBlank="1" showErrorMessage="1" errorTitle="Lichtschuw" error="Enkel input mogelijk van :_x000a_ 0 : neen_x000a_ 1 : ja" sqref="B24:AF24 B10:AF10 B22:AF22" xr:uid="{00000000-0002-0000-0C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C00-000003000000}">
      <formula1>$AM$7:$AM$9</formula1>
    </dataValidation>
    <dataValidation type="list" allowBlank="1" showInputMessage="1" showErrorMessage="1" sqref="C8:AF8" xr:uid="{00000000-0002-0000-0C00-000004000000}">
      <formula1>$AM$7:$AM$9</formula1>
    </dataValidation>
    <dataValidation type="list" allowBlank="1" showInputMessage="1" showErrorMessage="1" sqref="B6:AF6" xr:uid="{00000000-0002-0000-0C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C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T50"/>
  <sheetViews>
    <sheetView workbookViewId="0">
      <pane xSplit="1" ySplit="5" topLeftCell="B6" activePane="bottomRight" state="frozen"/>
      <selection activeCell="O15" sqref="O15"/>
      <selection pane="topRight" activeCell="O15" sqref="O15"/>
      <selection pane="bottomLeft" activeCell="O15" sqref="O15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B3" s="5" t="str">
        <f>IF(6=(WEEKDAY(B4,2)),"WE",IF(7=(WEEKDAY(B4,2)),"WE",""))</f>
        <v>WE</v>
      </c>
      <c r="C3" s="5" t="str">
        <f t="shared" ref="C3:AF3" si="0">IF(6=(WEEKDAY(C4,2)),"WE",IF(7=(WEEKDAY(C4,2)),"WE",""))</f>
        <v>WE</v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>WE</v>
      </c>
      <c r="J3" s="5" t="str">
        <f t="shared" si="0"/>
        <v>WE</v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>WE</v>
      </c>
      <c r="Q3" s="5" t="str">
        <f t="shared" si="0"/>
        <v>WE</v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>WE</v>
      </c>
      <c r="X3" s="5" t="str">
        <f t="shared" si="0"/>
        <v>WE</v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>WE</v>
      </c>
      <c r="AE3" s="5" t="str">
        <f t="shared" si="0"/>
        <v>WE</v>
      </c>
      <c r="AF3" s="5" t="str">
        <f t="shared" si="0"/>
        <v/>
      </c>
      <c r="AG3" s="5"/>
    </row>
    <row r="4" spans="1:46" ht="13.5" thickBot="1" x14ac:dyDescent="0.25">
      <c r="B4" s="120">
        <f>DATE(INFO!$C$12,12,B5)</f>
        <v>336</v>
      </c>
      <c r="C4" s="120">
        <f>DATE(INFO!$C$12,12,C5)</f>
        <v>337</v>
      </c>
      <c r="D4" s="120">
        <f>DATE(INFO!$C$12,12,D5)</f>
        <v>338</v>
      </c>
      <c r="E4" s="120">
        <f>DATE(INFO!$C$12,12,E5)</f>
        <v>339</v>
      </c>
      <c r="F4" s="120">
        <f>DATE(INFO!$C$12,12,F5)</f>
        <v>340</v>
      </c>
      <c r="G4" s="120">
        <f>DATE(INFO!$C$12,12,G5)</f>
        <v>341</v>
      </c>
      <c r="H4" s="120">
        <f>DATE(INFO!$C$12,12,H5)</f>
        <v>342</v>
      </c>
      <c r="I4" s="120">
        <f>DATE(INFO!$C$12,12,I5)</f>
        <v>343</v>
      </c>
      <c r="J4" s="120">
        <f>DATE(INFO!$C$12,12,J5)</f>
        <v>344</v>
      </c>
      <c r="K4" s="120">
        <f>DATE(INFO!$C$12,12,K5)</f>
        <v>345</v>
      </c>
      <c r="L4" s="120">
        <f>DATE(INFO!$C$12,12,L5)</f>
        <v>346</v>
      </c>
      <c r="M4" s="120">
        <f>DATE(INFO!$C$12,12,M5)</f>
        <v>347</v>
      </c>
      <c r="N4" s="120">
        <f>DATE(INFO!$C$12,12,N5)</f>
        <v>348</v>
      </c>
      <c r="O4" s="120">
        <f>DATE(INFO!$C$12,12,O5)</f>
        <v>349</v>
      </c>
      <c r="P4" s="120">
        <f>DATE(INFO!$C$12,12,P5)</f>
        <v>350</v>
      </c>
      <c r="Q4" s="120">
        <f>DATE(INFO!$C$12,12,Q5)</f>
        <v>351</v>
      </c>
      <c r="R4" s="120">
        <f>DATE(INFO!$C$12,12,R5)</f>
        <v>352</v>
      </c>
      <c r="S4" s="120">
        <f>DATE(INFO!$C$12,12,S5)</f>
        <v>353</v>
      </c>
      <c r="T4" s="120">
        <f>DATE(INFO!$C$12,12,T5)</f>
        <v>354</v>
      </c>
      <c r="U4" s="120">
        <f>DATE(INFO!$C$12,12,U5)</f>
        <v>355</v>
      </c>
      <c r="V4" s="120">
        <f>DATE(INFO!$C$12,12,V5)</f>
        <v>356</v>
      </c>
      <c r="W4" s="120">
        <f>DATE(INFO!$C$12,12,W5)</f>
        <v>357</v>
      </c>
      <c r="X4" s="120">
        <f>DATE(INFO!$C$12,12,X5)</f>
        <v>358</v>
      </c>
      <c r="Y4" s="120">
        <f>DATE(INFO!$C$12,12,Y5)</f>
        <v>359</v>
      </c>
      <c r="Z4" s="120">
        <f>DATE(INFO!$C$12,12,Z5)</f>
        <v>360</v>
      </c>
      <c r="AA4" s="120">
        <f>DATE(INFO!$C$12,12,AA5)</f>
        <v>361</v>
      </c>
      <c r="AB4" s="120">
        <f>DATE(INFO!$C$12,12,AB5)</f>
        <v>362</v>
      </c>
      <c r="AC4" s="120">
        <f>DATE(INFO!$C$12,12,AC5)</f>
        <v>363</v>
      </c>
      <c r="AD4" s="120">
        <f>DATE(INFO!$C$12,12,AD5)</f>
        <v>364</v>
      </c>
      <c r="AE4" s="120">
        <f>DATE(INFO!$C$12,12,AE5)</f>
        <v>365</v>
      </c>
      <c r="AF4" s="120">
        <f>DATE(INFO!$C$12,12,AF5)</f>
        <v>366</v>
      </c>
      <c r="AG4"/>
    </row>
    <row r="5" spans="1:46" s="4" customFormat="1" ht="21.75" customHeight="1" thickTop="1" thickBot="1" x14ac:dyDescent="0.25">
      <c r="A5" s="86" t="str">
        <f>"December "&amp;INFO!B12</f>
        <v xml:space="preserve">December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183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192</v>
      </c>
      <c r="AI11" s="215"/>
      <c r="AJ11" s="216"/>
      <c r="AQ11" s="43"/>
      <c r="AS11" s="43"/>
      <c r="AT11" s="43"/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/>
      <c r="AS12" s="43"/>
      <c r="AT12" s="43"/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 t="s">
        <v>6</v>
      </c>
      <c r="AS13" s="43" t="s">
        <v>8</v>
      </c>
      <c r="AT13" s="43" t="s">
        <v>9</v>
      </c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 t="s">
        <v>7</v>
      </c>
      <c r="AS14" s="44" t="s">
        <v>9</v>
      </c>
      <c r="AT14" s="44" t="s">
        <v>10</v>
      </c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6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6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6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6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</row>
    <row r="22" spans="1:46" ht="27.75" customHeight="1" thickTop="1" x14ac:dyDescent="0.2">
      <c r="A22" s="164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6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7"/>
      <c r="AM24" s="107"/>
      <c r="AN24" s="10" t="s">
        <v>118</v>
      </c>
      <c r="AO24" s="107"/>
      <c r="AP24" s="107"/>
      <c r="AQ24" s="1"/>
      <c r="AS24" s="1"/>
      <c r="AT24" s="1"/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114" t="s">
        <v>28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114" t="s">
        <v>28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114" t="s">
        <v>71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6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6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89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A40Lkgt55Sa03CSD4s6SOFHZYM05aaf22qHX4aGkrFXNeYcdndm0+2HQa2ueJNV5sdvg0ChFodsJoobCAVE/OA==" saltValue="hmN3WZ5NOAPbFN4Eie+76Q==" spinCount="100000" sheet="1" objects="1" scenarios="1" insertRows="0" selectLockedCells="1"/>
  <mergeCells count="6">
    <mergeCell ref="AH18:AJ18"/>
    <mergeCell ref="AH7:AJ7"/>
    <mergeCell ref="AH9:AJ9"/>
    <mergeCell ref="AH13:AJ13"/>
    <mergeCell ref="AH15:AJ15"/>
    <mergeCell ref="AH11:AJ11"/>
  </mergeCells>
  <phoneticPr fontId="0" type="noConversion"/>
  <conditionalFormatting sqref="AG26:AG34 AG24 AG36:AG46 AG5 AG3">
    <cfRule type="cellIs" dxfId="21" priority="63" stopIfTrue="1" operator="equal">
      <formula>"WE"</formula>
    </cfRule>
  </conditionalFormatting>
  <conditionalFormatting sqref="AI36:AI46">
    <cfRule type="cellIs" dxfId="20" priority="64" stopIfTrue="1" operator="greaterThan">
      <formula>0</formula>
    </cfRule>
  </conditionalFormatting>
  <conditionalFormatting sqref="B24:AF24">
    <cfRule type="cellIs" dxfId="19" priority="69" stopIfTrue="1" operator="equal">
      <formula>1</formula>
    </cfRule>
  </conditionalFormatting>
  <conditionalFormatting sqref="AG20:AG23 AG6:AG10 AG17:AG18">
    <cfRule type="cellIs" dxfId="18" priority="37" stopIfTrue="1" operator="equal">
      <formula>"WE"</formula>
    </cfRule>
  </conditionalFormatting>
  <conditionalFormatting sqref="AG11:AG16">
    <cfRule type="cellIs" dxfId="17" priority="32" stopIfTrue="1" operator="equal">
      <formula>"WE"</formula>
    </cfRule>
  </conditionalFormatting>
  <conditionalFormatting sqref="B6:AF6">
    <cfRule type="cellIs" dxfId="16" priority="14" stopIfTrue="1" operator="equal">
      <formula>1</formula>
    </cfRule>
  </conditionalFormatting>
  <conditionalFormatting sqref="B10:AF10">
    <cfRule type="cellIs" dxfId="15" priority="15" stopIfTrue="1" operator="equal">
      <formula>1</formula>
    </cfRule>
  </conditionalFormatting>
  <conditionalFormatting sqref="B7:D7 G7:AF7">
    <cfRule type="cellIs" dxfId="14" priority="16" stopIfTrue="1" operator="equal">
      <formula>1</formula>
    </cfRule>
    <cfRule type="cellIs" dxfId="13" priority="17" stopIfTrue="1" operator="equal">
      <formula>2</formula>
    </cfRule>
    <cfRule type="cellIs" dxfId="12" priority="18" stopIfTrue="1" operator="equal">
      <formula>3</formula>
    </cfRule>
  </conditionalFormatting>
  <conditionalFormatting sqref="B10">
    <cfRule type="cellIs" dxfId="11" priority="19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10" priority="12" stopIfTrue="1" operator="equal">
      <formula>1</formula>
    </cfRule>
    <cfRule type="cellIs" dxfId="9" priority="13" stopIfTrue="1" operator="equal">
      <formula>2</formula>
    </cfRule>
  </conditionalFormatting>
  <conditionalFormatting sqref="F7">
    <cfRule type="cellIs" dxfId="8" priority="7" stopIfTrue="1" operator="equal">
      <formula>1</formula>
    </cfRule>
    <cfRule type="cellIs" dxfId="7" priority="8" stopIfTrue="1" operator="equal">
      <formula>2</formula>
    </cfRule>
    <cfRule type="cellIs" dxfId="6" priority="9" stopIfTrue="1" operator="equal">
      <formula>3</formula>
    </cfRule>
  </conditionalFormatting>
  <conditionalFormatting sqref="E7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conditionalFormatting sqref="B23:AF23">
    <cfRule type="cellIs" dxfId="2" priority="3" stopIfTrue="1" operator="equal">
      <formula>1</formula>
    </cfRule>
  </conditionalFormatting>
  <conditionalFormatting sqref="B22:AF22">
    <cfRule type="cellIs" dxfId="1" priority="2" stopIfTrue="1" operator="equal">
      <formula>1</formula>
    </cfRule>
  </conditionalFormatting>
  <conditionalFormatting sqref="AG47:AG48">
    <cfRule type="cellIs" dxfId="0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D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D00-000001000000}">
      <formula1>$AL$7:$AL$9</formula1>
    </dataValidation>
    <dataValidation type="list" allowBlank="1" showErrorMessage="1" errorTitle="Lichtschuw" error="Enkel input mogelijk van :_x000a_ 0 : neen_x000a_ 1 : ja" sqref="B24:AF24 B10:AF10 B22:AF22" xr:uid="{00000000-0002-0000-0D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D00-000003000000}">
      <formula1>$AM$7:$AM$9</formula1>
    </dataValidation>
    <dataValidation type="list" allowBlank="1" showInputMessage="1" showErrorMessage="1" sqref="C8:AF8" xr:uid="{00000000-0002-0000-0D00-000004000000}">
      <formula1>$AM$7:$AM$9</formula1>
    </dataValidation>
    <dataValidation type="list" allowBlank="1" showInputMessage="1" showErrorMessage="1" sqref="B6:AF6" xr:uid="{00000000-0002-0000-0D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D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P15"/>
  <sheetViews>
    <sheetView showZeros="0" workbookViewId="0">
      <selection activeCell="G21" sqref="G21"/>
    </sheetView>
  </sheetViews>
  <sheetFormatPr defaultRowHeight="12.75" x14ac:dyDescent="0.2"/>
  <cols>
    <col min="1" max="1" width="15.140625" customWidth="1"/>
    <col min="5" max="5" width="10.5703125" customWidth="1"/>
    <col min="14" max="14" width="11.42578125" customWidth="1"/>
  </cols>
  <sheetData>
    <row r="1" spans="1:16" ht="22.5" customHeight="1" x14ac:dyDescent="0.2">
      <c r="F1" s="7"/>
      <c r="G1" s="8"/>
      <c r="H1" s="8"/>
      <c r="I1" s="8"/>
      <c r="J1" s="8"/>
      <c r="K1" s="8"/>
      <c r="L1" s="8"/>
      <c r="M1" s="8"/>
      <c r="N1" s="8"/>
      <c r="O1" s="8"/>
      <c r="P1" s="9"/>
    </row>
    <row r="2" spans="1:16" ht="5.25" customHeight="1" x14ac:dyDescent="0.2"/>
    <row r="3" spans="1:16" ht="25.5" x14ac:dyDescent="0.2">
      <c r="B3" s="1" t="s">
        <v>18</v>
      </c>
      <c r="C3" s="1" t="s">
        <v>19</v>
      </c>
      <c r="D3" s="1" t="s">
        <v>20</v>
      </c>
      <c r="E3" s="183" t="s">
        <v>162</v>
      </c>
      <c r="F3" s="184" t="s">
        <v>161</v>
      </c>
      <c r="G3" s="182"/>
      <c r="K3" s="12"/>
    </row>
    <row r="4" spans="1:16" x14ac:dyDescent="0.2">
      <c r="A4" s="11" t="str">
        <f>+jan!A5</f>
        <v xml:space="preserve">Januari </v>
      </c>
      <c r="B4" s="1">
        <f>+jan!$AH$8</f>
        <v>0</v>
      </c>
      <c r="C4" s="1">
        <f>jan!$AI$8</f>
        <v>0</v>
      </c>
      <c r="D4" s="1">
        <f>jan!$AJ$8</f>
        <v>0</v>
      </c>
      <c r="E4" s="141">
        <f>SUM(jan!$AI$23)</f>
        <v>0</v>
      </c>
      <c r="F4">
        <f>jan!$AJ$23</f>
        <v>0</v>
      </c>
    </row>
    <row r="5" spans="1:16" x14ac:dyDescent="0.2">
      <c r="A5" s="11" t="str">
        <f>+feb!A5</f>
        <v xml:space="preserve">Februari </v>
      </c>
      <c r="B5" s="1">
        <f>+feb!$AH$8</f>
        <v>0</v>
      </c>
      <c r="C5" s="1">
        <f>+feb!$AI$8</f>
        <v>0</v>
      </c>
      <c r="D5" s="1">
        <f>+feb!$AJ$8</f>
        <v>0</v>
      </c>
      <c r="E5" s="141">
        <f>SUM(feb!$AI$23)</f>
        <v>0</v>
      </c>
      <c r="F5">
        <f>feb!$AJ$23</f>
        <v>0</v>
      </c>
    </row>
    <row r="6" spans="1:16" x14ac:dyDescent="0.2">
      <c r="A6" s="11" t="str">
        <f>+mar!A5</f>
        <v xml:space="preserve">Maart </v>
      </c>
      <c r="B6" s="1">
        <f>+mar!$AH$8</f>
        <v>0</v>
      </c>
      <c r="C6" s="1">
        <f>+mar!$AI$8</f>
        <v>0</v>
      </c>
      <c r="D6" s="1">
        <f>+mar!$AJ$8</f>
        <v>0</v>
      </c>
      <c r="E6" s="141">
        <f>SUM(mar!$AI$23)</f>
        <v>0</v>
      </c>
      <c r="F6">
        <f>mar!$AJ$23</f>
        <v>0</v>
      </c>
    </row>
    <row r="7" spans="1:16" x14ac:dyDescent="0.2">
      <c r="A7" s="11" t="str">
        <f>+apr!A5</f>
        <v xml:space="preserve">April </v>
      </c>
      <c r="B7" s="1">
        <f>+apr!$AH$8</f>
        <v>0</v>
      </c>
      <c r="C7" s="1">
        <f>+apr!$AI$8</f>
        <v>0</v>
      </c>
      <c r="D7" s="1">
        <f>+apr!$AJ$8</f>
        <v>0</v>
      </c>
      <c r="E7" s="141">
        <f>SUM(apr!$AI$23)</f>
        <v>0</v>
      </c>
      <c r="F7">
        <f>apr!$AJ$23</f>
        <v>0</v>
      </c>
    </row>
    <row r="8" spans="1:16" x14ac:dyDescent="0.2">
      <c r="A8" s="11" t="str">
        <f>+mei!A5</f>
        <v xml:space="preserve">Mei </v>
      </c>
      <c r="B8" s="1">
        <f>+mei!$AH$8</f>
        <v>0</v>
      </c>
      <c r="C8" s="1">
        <f>+mei!$AI$8</f>
        <v>0</v>
      </c>
      <c r="D8" s="1">
        <f>+mei!$AJ$8</f>
        <v>0</v>
      </c>
      <c r="E8" s="141">
        <f>SUM(mei!$AI$23)</f>
        <v>0</v>
      </c>
      <c r="F8">
        <f>mei!$AJ$23</f>
        <v>0</v>
      </c>
    </row>
    <row r="9" spans="1:16" x14ac:dyDescent="0.2">
      <c r="A9" s="11" t="str">
        <f>+jun!A5</f>
        <v xml:space="preserve">Juni </v>
      </c>
      <c r="B9" s="1">
        <f>+jun!$AH$8</f>
        <v>0</v>
      </c>
      <c r="C9" s="1">
        <f>+jun!$AI$8</f>
        <v>0</v>
      </c>
      <c r="D9" s="1">
        <f>+jun!$AJ$8</f>
        <v>0</v>
      </c>
      <c r="E9" s="141">
        <f>SUM(jun!$AI$23)</f>
        <v>0</v>
      </c>
      <c r="F9">
        <f>jun!$AJ$23</f>
        <v>0</v>
      </c>
    </row>
    <row r="10" spans="1:16" x14ac:dyDescent="0.2">
      <c r="A10" s="11" t="str">
        <f>+juli!A5</f>
        <v xml:space="preserve">Juli </v>
      </c>
      <c r="B10" s="1">
        <f>+juli!$AH$8</f>
        <v>0</v>
      </c>
      <c r="C10" s="1">
        <f>+juli!$AI$8</f>
        <v>0</v>
      </c>
      <c r="D10" s="1">
        <f>+juli!$AJ$8</f>
        <v>0</v>
      </c>
      <c r="E10" s="141">
        <f>SUM(juli!$AI$23)</f>
        <v>0</v>
      </c>
      <c r="F10">
        <f>juli!$AJ$23</f>
        <v>0</v>
      </c>
    </row>
    <row r="11" spans="1:16" x14ac:dyDescent="0.2">
      <c r="A11" s="11" t="str">
        <f>+aug!A5</f>
        <v xml:space="preserve">Augustus </v>
      </c>
      <c r="B11" s="1">
        <f>+aug!$AH$8</f>
        <v>0</v>
      </c>
      <c r="C11" s="1">
        <f>+aug!$AI$8</f>
        <v>0</v>
      </c>
      <c r="D11" s="1">
        <f>+aug!$AJ$8</f>
        <v>0</v>
      </c>
      <c r="E11" s="141">
        <f>SUM(aug!$AI$23)</f>
        <v>0</v>
      </c>
      <c r="F11">
        <f>aug!$AJ$23</f>
        <v>0</v>
      </c>
    </row>
    <row r="12" spans="1:16" x14ac:dyDescent="0.2">
      <c r="A12" s="11" t="str">
        <f>+sep!A5</f>
        <v xml:space="preserve">September </v>
      </c>
      <c r="B12" s="1">
        <f>+sep!$AH$8</f>
        <v>0</v>
      </c>
      <c r="C12" s="1">
        <f>+sep!$AI$8</f>
        <v>0</v>
      </c>
      <c r="D12" s="1">
        <f>+sep!$AJ$8</f>
        <v>0</v>
      </c>
      <c r="E12" s="141">
        <f>SUM(sep!$AI$23)</f>
        <v>0</v>
      </c>
      <c r="F12">
        <f>sep!$AJ$23</f>
        <v>0</v>
      </c>
    </row>
    <row r="13" spans="1:16" x14ac:dyDescent="0.2">
      <c r="A13" s="11" t="str">
        <f>+okt!A5</f>
        <v xml:space="preserve">Oktober </v>
      </c>
      <c r="B13" s="1">
        <f>+okt!$AH$8</f>
        <v>0</v>
      </c>
      <c r="C13" s="1">
        <f>+okt!$AI$8</f>
        <v>0</v>
      </c>
      <c r="D13" s="1">
        <f>+okt!$AJ$8</f>
        <v>0</v>
      </c>
      <c r="E13" s="141">
        <f>SUM(okt!$AI$23)</f>
        <v>0</v>
      </c>
      <c r="F13">
        <f>okt!$AJ$23</f>
        <v>0</v>
      </c>
    </row>
    <row r="14" spans="1:16" x14ac:dyDescent="0.2">
      <c r="A14" s="11" t="str">
        <f>+nov!A5</f>
        <v xml:space="preserve">November </v>
      </c>
      <c r="B14" s="1">
        <f>+nov!$AH$8</f>
        <v>0</v>
      </c>
      <c r="C14" s="1">
        <f>+nov!$AI$8</f>
        <v>0</v>
      </c>
      <c r="D14" s="1">
        <f>+nov!$AJ$8</f>
        <v>0</v>
      </c>
      <c r="E14" s="141">
        <f>SUM(nov!$AI$23)</f>
        <v>0</v>
      </c>
      <c r="F14">
        <f>nov!$AJ$23</f>
        <v>0</v>
      </c>
    </row>
    <row r="15" spans="1:16" x14ac:dyDescent="0.2">
      <c r="A15" s="11" t="str">
        <f>+dec!A5</f>
        <v xml:space="preserve">December </v>
      </c>
      <c r="B15" s="1">
        <f>+dec!$AH$8</f>
        <v>0</v>
      </c>
      <c r="C15" s="1">
        <f>+dec!$AI$8</f>
        <v>0</v>
      </c>
      <c r="D15" s="1">
        <f>+dec!$AJ$8</f>
        <v>0</v>
      </c>
      <c r="E15" s="141">
        <f>SUM(dec!$AI$23)</f>
        <v>0</v>
      </c>
      <c r="F15">
        <f>dec!$AJ$23</f>
        <v>0</v>
      </c>
    </row>
  </sheetData>
  <sheetProtection algorithmName="SHA-512" hashValue="OrN55Snb/4N4dXPWCaf56o0CJBRBwW+60mzFjk5s4YdzKMkWKDGZHuTq2o/cxic5g9YFUHTblYolwJtWIcQfoA==" saltValue="vxKLn77cU1n6CDOiJry5qg==" spinCount="100000" sheet="1" objects="1" scenarios="1" selectLockedCells="1" selectUnlockedCells="1"/>
  <phoneticPr fontId="0" type="noConversion"/>
  <printOptions horizontalCentered="1" verticalCentered="1"/>
  <pageMargins left="0.55118110236220474" right="0.35433070866141736" top="0.59055118110236227" bottom="0.59055118110236227" header="0.51181102362204722" footer="0.51181102362204722"/>
  <pageSetup paperSize="9" scale="12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3:L16"/>
  <sheetViews>
    <sheetView workbookViewId="0">
      <selection activeCell="Q10" sqref="Q10"/>
    </sheetView>
  </sheetViews>
  <sheetFormatPr defaultRowHeight="12.75" x14ac:dyDescent="0.2"/>
  <cols>
    <col min="1" max="1" width="12.85546875" bestFit="1" customWidth="1"/>
    <col min="2" max="2" width="17" bestFit="1" customWidth="1"/>
    <col min="3" max="3" width="6.140625" bestFit="1" customWidth="1"/>
    <col min="4" max="4" width="8.28515625" bestFit="1" customWidth="1"/>
    <col min="5" max="5" width="4.5703125" bestFit="1" customWidth="1"/>
    <col min="6" max="6" width="12.140625" bestFit="1" customWidth="1"/>
    <col min="7" max="7" width="13.7109375" bestFit="1" customWidth="1"/>
    <col min="8" max="8" width="13.28515625" bestFit="1" customWidth="1"/>
    <col min="9" max="9" width="6.140625" bestFit="1" customWidth="1"/>
    <col min="10" max="10" width="8.42578125" bestFit="1" customWidth="1"/>
    <col min="11" max="11" width="13.42578125" bestFit="1" customWidth="1"/>
    <col min="12" max="12" width="9" bestFit="1" customWidth="1"/>
    <col min="13" max="13" width="10.42578125" bestFit="1" customWidth="1"/>
    <col min="14" max="14" width="9.42578125" bestFit="1" customWidth="1"/>
  </cols>
  <sheetData>
    <row r="3" spans="1:12" x14ac:dyDescent="0.2">
      <c r="A3" s="129"/>
      <c r="B3" s="130" t="s">
        <v>34</v>
      </c>
      <c r="C3" s="131" t="s">
        <v>37</v>
      </c>
      <c r="D3" s="131" t="s">
        <v>38</v>
      </c>
      <c r="E3" s="131" t="s">
        <v>39</v>
      </c>
      <c r="F3" s="132" t="s">
        <v>90</v>
      </c>
      <c r="G3" s="133" t="s">
        <v>40</v>
      </c>
      <c r="H3" s="133" t="s">
        <v>41</v>
      </c>
      <c r="I3" s="133" t="s">
        <v>42</v>
      </c>
      <c r="J3" s="133" t="s">
        <v>43</v>
      </c>
      <c r="K3" s="133" t="s">
        <v>57</v>
      </c>
      <c r="L3" s="134" t="s">
        <v>91</v>
      </c>
    </row>
    <row r="4" spans="1:12" x14ac:dyDescent="0.2">
      <c r="A4" s="135" t="s">
        <v>92</v>
      </c>
      <c r="B4" s="136">
        <f>jan!$AI36</f>
        <v>0</v>
      </c>
      <c r="C4" s="137">
        <f>jan!$AI$37</f>
        <v>0</v>
      </c>
      <c r="D4" s="137">
        <f>jan!$AI$38</f>
        <v>0</v>
      </c>
      <c r="E4" s="137">
        <f>jan!$AI$39</f>
        <v>0</v>
      </c>
      <c r="F4" s="137">
        <f>jan!$AI$40</f>
        <v>0</v>
      </c>
      <c r="G4" s="137">
        <f>jan!$AI$41</f>
        <v>0</v>
      </c>
      <c r="H4" s="137">
        <f>jan!$AI$42</f>
        <v>0</v>
      </c>
      <c r="I4" s="137">
        <f>jan!$AI$43</f>
        <v>0</v>
      </c>
      <c r="J4" s="137">
        <f>jan!$AI$44</f>
        <v>0</v>
      </c>
      <c r="K4" s="137">
        <f>jan!$AI$45</f>
        <v>0</v>
      </c>
      <c r="L4" s="138">
        <f t="shared" ref="L4:L15" si="0">SUM(B4:K4)</f>
        <v>0</v>
      </c>
    </row>
    <row r="5" spans="1:12" x14ac:dyDescent="0.2">
      <c r="A5" s="139" t="s">
        <v>93</v>
      </c>
      <c r="B5" s="140">
        <f>+feb!$AI36</f>
        <v>0</v>
      </c>
      <c r="C5" s="141">
        <f>+feb!$AI$37</f>
        <v>0</v>
      </c>
      <c r="D5" s="141">
        <f>feb!$AI$38</f>
        <v>0</v>
      </c>
      <c r="E5" s="141">
        <f>feb!$AI$39</f>
        <v>0</v>
      </c>
      <c r="F5" s="141">
        <f>feb!$AI$40</f>
        <v>0</v>
      </c>
      <c r="G5" s="141">
        <f>feb!$AI$41</f>
        <v>0</v>
      </c>
      <c r="H5" s="141">
        <f>feb!$AI$42</f>
        <v>0</v>
      </c>
      <c r="I5" s="141">
        <f>feb!$AI$43</f>
        <v>0</v>
      </c>
      <c r="J5" s="141">
        <f>feb!$AI$44</f>
        <v>0</v>
      </c>
      <c r="K5" s="141">
        <f>feb!$AI$45</f>
        <v>0</v>
      </c>
      <c r="L5" s="142">
        <f t="shared" si="0"/>
        <v>0</v>
      </c>
    </row>
    <row r="6" spans="1:12" x14ac:dyDescent="0.2">
      <c r="A6" s="139" t="s">
        <v>94</v>
      </c>
      <c r="B6" s="140">
        <f>+mar!$AI36</f>
        <v>0</v>
      </c>
      <c r="C6" s="141">
        <f>+mar!$AI$37</f>
        <v>0</v>
      </c>
      <c r="D6" s="141">
        <f>mar!$AI$38</f>
        <v>0</v>
      </c>
      <c r="E6" s="141">
        <f>mar!$AI$39</f>
        <v>0</v>
      </c>
      <c r="F6" s="141">
        <f>mar!$AI$40</f>
        <v>0</v>
      </c>
      <c r="G6" s="141">
        <f>mar!$AI$41</f>
        <v>0</v>
      </c>
      <c r="H6" s="141">
        <f>mar!$AI$42</f>
        <v>0</v>
      </c>
      <c r="I6" s="141">
        <f>mar!$AI$43</f>
        <v>0</v>
      </c>
      <c r="J6" s="141">
        <f>mar!$AI$44</f>
        <v>0</v>
      </c>
      <c r="K6" s="141">
        <f>mar!$AI$45</f>
        <v>0</v>
      </c>
      <c r="L6" s="142">
        <f t="shared" si="0"/>
        <v>0</v>
      </c>
    </row>
    <row r="7" spans="1:12" x14ac:dyDescent="0.2">
      <c r="A7" s="139" t="s">
        <v>95</v>
      </c>
      <c r="B7" s="140">
        <f>+apr!$AI36</f>
        <v>0</v>
      </c>
      <c r="C7" s="141">
        <f>+apr!$AI$37</f>
        <v>0</v>
      </c>
      <c r="D7" s="141">
        <f>apr!$AI$38</f>
        <v>0</v>
      </c>
      <c r="E7" s="141">
        <f>apr!$AI$39</f>
        <v>0</v>
      </c>
      <c r="F7" s="141">
        <f>apr!$AI$40</f>
        <v>0</v>
      </c>
      <c r="G7" s="141">
        <f>apr!$AI$41</f>
        <v>0</v>
      </c>
      <c r="H7" s="141">
        <f>apr!$AI$42</f>
        <v>0</v>
      </c>
      <c r="I7" s="141">
        <f>apr!$AI$43</f>
        <v>0</v>
      </c>
      <c r="J7" s="141">
        <f>apr!$AI$44</f>
        <v>0</v>
      </c>
      <c r="K7" s="141">
        <f>apr!$AI$45</f>
        <v>0</v>
      </c>
      <c r="L7" s="142">
        <f t="shared" si="0"/>
        <v>0</v>
      </c>
    </row>
    <row r="8" spans="1:12" x14ac:dyDescent="0.2">
      <c r="A8" s="139" t="s">
        <v>96</v>
      </c>
      <c r="B8" s="140">
        <f>+mei!$AI36</f>
        <v>0</v>
      </c>
      <c r="C8" s="141">
        <f>+mei!$AI$37</f>
        <v>0</v>
      </c>
      <c r="D8" s="141">
        <f>mei!$AI$38</f>
        <v>0</v>
      </c>
      <c r="E8" s="141">
        <f>mei!$AI$39</f>
        <v>0</v>
      </c>
      <c r="F8" s="141">
        <f>mei!$AI$40</f>
        <v>0</v>
      </c>
      <c r="G8" s="141">
        <f>mei!$AI$41</f>
        <v>0</v>
      </c>
      <c r="H8" s="141">
        <f>mei!$AI$42</f>
        <v>0</v>
      </c>
      <c r="I8" s="141">
        <f>mei!$AI$43</f>
        <v>0</v>
      </c>
      <c r="J8" s="141">
        <f>mei!$AI$44</f>
        <v>0</v>
      </c>
      <c r="K8" s="141">
        <f>mei!$AI$45</f>
        <v>0</v>
      </c>
      <c r="L8" s="142">
        <f t="shared" si="0"/>
        <v>0</v>
      </c>
    </row>
    <row r="9" spans="1:12" x14ac:dyDescent="0.2">
      <c r="A9" s="139" t="s">
        <v>97</v>
      </c>
      <c r="B9" s="140">
        <f>+jun!$AI36</f>
        <v>0</v>
      </c>
      <c r="C9" s="141">
        <f>+jun!$AI$37</f>
        <v>0</v>
      </c>
      <c r="D9" s="141">
        <f>jun!$AI$38</f>
        <v>0</v>
      </c>
      <c r="E9" s="141">
        <f>jun!$AI$39</f>
        <v>0</v>
      </c>
      <c r="F9" s="141">
        <f>jun!$AI$40</f>
        <v>0</v>
      </c>
      <c r="G9" s="141">
        <f>jun!$AI$41</f>
        <v>0</v>
      </c>
      <c r="H9" s="141">
        <f>jun!$AI$42</f>
        <v>0</v>
      </c>
      <c r="I9" s="141">
        <f>jun!$AI$43</f>
        <v>0</v>
      </c>
      <c r="J9" s="141">
        <f>jun!$AI$44</f>
        <v>0</v>
      </c>
      <c r="K9" s="141">
        <f>jun!$AI$45</f>
        <v>0</v>
      </c>
      <c r="L9" s="142">
        <f t="shared" si="0"/>
        <v>0</v>
      </c>
    </row>
    <row r="10" spans="1:12" x14ac:dyDescent="0.2">
      <c r="A10" s="139" t="s">
        <v>98</v>
      </c>
      <c r="B10" s="140">
        <f>+juli!$AI36</f>
        <v>0</v>
      </c>
      <c r="C10" s="141">
        <f>+juli!$AI$37</f>
        <v>0</v>
      </c>
      <c r="D10" s="141">
        <f>juli!$AI$38</f>
        <v>0</v>
      </c>
      <c r="E10" s="141">
        <f>juli!$AI$39</f>
        <v>0</v>
      </c>
      <c r="F10" s="141">
        <f>juli!$AI$40</f>
        <v>0</v>
      </c>
      <c r="G10" s="141">
        <f>juli!$AI$41</f>
        <v>0</v>
      </c>
      <c r="H10" s="141">
        <f>juli!$AI$42</f>
        <v>0</v>
      </c>
      <c r="I10" s="141">
        <f>juli!$AI$43</f>
        <v>0</v>
      </c>
      <c r="J10" s="141">
        <f>juli!$AI$44</f>
        <v>0</v>
      </c>
      <c r="K10" s="141">
        <f>juli!$AI$45</f>
        <v>0</v>
      </c>
      <c r="L10" s="142">
        <f t="shared" si="0"/>
        <v>0</v>
      </c>
    </row>
    <row r="11" spans="1:12" x14ac:dyDescent="0.2">
      <c r="A11" s="139" t="s">
        <v>99</v>
      </c>
      <c r="B11" s="140">
        <f>+aug!$AI36</f>
        <v>0</v>
      </c>
      <c r="C11" s="141">
        <f>+aug!$AI$37</f>
        <v>0</v>
      </c>
      <c r="D11" s="141">
        <f>aug!$AI$38</f>
        <v>0</v>
      </c>
      <c r="E11" s="141">
        <f>aug!$AI$39</f>
        <v>0</v>
      </c>
      <c r="F11" s="141">
        <f>aug!$AI$40</f>
        <v>0</v>
      </c>
      <c r="G11" s="141">
        <f>aug!$AI$41</f>
        <v>0</v>
      </c>
      <c r="H11" s="141">
        <f>aug!$AI$42</f>
        <v>0</v>
      </c>
      <c r="I11" s="141">
        <f>aug!$AI$43</f>
        <v>0</v>
      </c>
      <c r="J11" s="141">
        <f>aug!$AI$44</f>
        <v>0</v>
      </c>
      <c r="K11" s="141">
        <f>aug!$AI$45</f>
        <v>0</v>
      </c>
      <c r="L11" s="142">
        <f t="shared" si="0"/>
        <v>0</v>
      </c>
    </row>
    <row r="12" spans="1:12" x14ac:dyDescent="0.2">
      <c r="A12" s="139" t="s">
        <v>100</v>
      </c>
      <c r="B12" s="140">
        <f>+sep!$AI36</f>
        <v>0</v>
      </c>
      <c r="C12" s="141">
        <f>+sep!$AI$37</f>
        <v>0</v>
      </c>
      <c r="D12" s="141">
        <f>sep!$AI$38</f>
        <v>0</v>
      </c>
      <c r="E12" s="141">
        <f>sep!$AI$39</f>
        <v>0</v>
      </c>
      <c r="F12" s="141">
        <f>sep!$AI$40</f>
        <v>0</v>
      </c>
      <c r="G12" s="141">
        <f>sep!$AI$41</f>
        <v>0</v>
      </c>
      <c r="H12" s="141">
        <f>sep!$AI$42</f>
        <v>0</v>
      </c>
      <c r="I12" s="141">
        <f>sep!$AI$43</f>
        <v>0</v>
      </c>
      <c r="J12" s="141">
        <f>sep!$AI$44</f>
        <v>0</v>
      </c>
      <c r="K12" s="141">
        <f>sep!$AI$45</f>
        <v>0</v>
      </c>
      <c r="L12" s="142">
        <f t="shared" si="0"/>
        <v>0</v>
      </c>
    </row>
    <row r="13" spans="1:12" x14ac:dyDescent="0.2">
      <c r="A13" s="139" t="s">
        <v>101</v>
      </c>
      <c r="B13" s="140">
        <f>+okt!$AI36</f>
        <v>0</v>
      </c>
      <c r="C13" s="141">
        <f>+okt!$AI$37</f>
        <v>0</v>
      </c>
      <c r="D13" s="141">
        <f>okt!$AI$38</f>
        <v>0</v>
      </c>
      <c r="E13" s="141">
        <f>okt!$AI$39</f>
        <v>0</v>
      </c>
      <c r="F13" s="141">
        <f>okt!$AI$40</f>
        <v>0</v>
      </c>
      <c r="G13" s="141">
        <f>okt!$AI$41</f>
        <v>0</v>
      </c>
      <c r="H13" s="141">
        <f>okt!$AI$42</f>
        <v>0</v>
      </c>
      <c r="I13" s="141">
        <f>okt!$AI$43</f>
        <v>0</v>
      </c>
      <c r="J13" s="141">
        <f>okt!$AI$44</f>
        <v>0</v>
      </c>
      <c r="K13" s="141">
        <f>okt!$AI$45</f>
        <v>0</v>
      </c>
      <c r="L13" s="142">
        <f t="shared" si="0"/>
        <v>0</v>
      </c>
    </row>
    <row r="14" spans="1:12" x14ac:dyDescent="0.2">
      <c r="A14" s="139" t="s">
        <v>102</v>
      </c>
      <c r="B14" s="140">
        <f>+nov!$AI36</f>
        <v>0</v>
      </c>
      <c r="C14" s="141">
        <f>+nov!$AI$37</f>
        <v>0</v>
      </c>
      <c r="D14" s="141">
        <f>nov!$AI$38</f>
        <v>0</v>
      </c>
      <c r="E14" s="141">
        <f>nov!$AI$39</f>
        <v>0</v>
      </c>
      <c r="F14" s="141">
        <f>nov!$AI$40</f>
        <v>0</v>
      </c>
      <c r="G14" s="141">
        <f>nov!$AI$41</f>
        <v>0</v>
      </c>
      <c r="H14" s="141">
        <f>nov!$AI$42</f>
        <v>0</v>
      </c>
      <c r="I14" s="141">
        <f>nov!$AI$43</f>
        <v>0</v>
      </c>
      <c r="J14" s="141">
        <f>nov!$AI$44</f>
        <v>0</v>
      </c>
      <c r="K14" s="141">
        <f>nov!$AI$45</f>
        <v>0</v>
      </c>
      <c r="L14" s="142">
        <f t="shared" si="0"/>
        <v>0</v>
      </c>
    </row>
    <row r="15" spans="1:12" x14ac:dyDescent="0.2">
      <c r="A15" s="143" t="s">
        <v>103</v>
      </c>
      <c r="B15" s="144">
        <f>+dec!$AI36</f>
        <v>0</v>
      </c>
      <c r="C15" s="145">
        <f>+dec!$AI$37</f>
        <v>0</v>
      </c>
      <c r="D15" s="145">
        <f>dec!$AI$38</f>
        <v>0</v>
      </c>
      <c r="E15" s="145">
        <f>dec!$AI$39</f>
        <v>0</v>
      </c>
      <c r="F15" s="145">
        <f>dec!$AI$40</f>
        <v>0</v>
      </c>
      <c r="G15" s="145">
        <f>dec!$AI$41</f>
        <v>0</v>
      </c>
      <c r="H15" s="145">
        <f>dec!$AI$42</f>
        <v>0</v>
      </c>
      <c r="I15" s="145">
        <f>dec!$AI$43</f>
        <v>0</v>
      </c>
      <c r="J15" s="145">
        <f>dec!$AI$44</f>
        <v>0</v>
      </c>
      <c r="K15" s="145">
        <f>dec!$AI$45</f>
        <v>0</v>
      </c>
      <c r="L15" s="146">
        <f t="shared" si="0"/>
        <v>0</v>
      </c>
    </row>
    <row r="16" spans="1:12" x14ac:dyDescent="0.2">
      <c r="A16" s="147" t="s">
        <v>104</v>
      </c>
      <c r="B16" s="148">
        <f>SUM(B4:B15)</f>
        <v>0</v>
      </c>
      <c r="C16" s="148">
        <f>SUM(C4:C15)</f>
        <v>0</v>
      </c>
      <c r="D16" s="148">
        <f>SUM(D4:D15)</f>
        <v>0</v>
      </c>
      <c r="E16" s="148">
        <f t="shared" ref="E16:K16" si="1">SUM(E4:E15)</f>
        <v>0</v>
      </c>
      <c r="F16" s="148">
        <f t="shared" si="1"/>
        <v>0</v>
      </c>
      <c r="G16" s="148">
        <f t="shared" si="1"/>
        <v>0</v>
      </c>
      <c r="H16" s="148">
        <f t="shared" si="1"/>
        <v>0</v>
      </c>
      <c r="I16" s="148">
        <f t="shared" si="1"/>
        <v>0</v>
      </c>
      <c r="J16" s="148">
        <f t="shared" si="1"/>
        <v>0</v>
      </c>
      <c r="K16" s="148">
        <f t="shared" si="1"/>
        <v>0</v>
      </c>
      <c r="L16" s="129"/>
    </row>
  </sheetData>
  <sheetProtection algorithmName="SHA-512" hashValue="Upm9Ac+f4LruaOL+vbnz9mXdFmVMSttpyCpcoOdJRUrsbDh+lmFhKVt7hFkpFjGdCXWWxsja9A3CfVHAc5MP3w==" saltValue="O8PjPtWfnK7H7w9Kw1Dv+Q==" spinCount="100000" sheet="1" objects="1" scenarios="1" selectLockedCells="1" selectUnlockedCells="1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2:E15"/>
  <sheetViews>
    <sheetView workbookViewId="0">
      <selection activeCell="I21" sqref="I21"/>
    </sheetView>
  </sheetViews>
  <sheetFormatPr defaultRowHeight="12.75" x14ac:dyDescent="0.2"/>
  <cols>
    <col min="1" max="1" width="11.28515625" customWidth="1"/>
  </cols>
  <sheetData>
    <row r="2" spans="1:5" x14ac:dyDescent="0.2">
      <c r="B2" s="205" t="s">
        <v>187</v>
      </c>
      <c r="D2" s="205" t="s">
        <v>188</v>
      </c>
    </row>
    <row r="3" spans="1:5" x14ac:dyDescent="0.2">
      <c r="B3" s="205" t="s">
        <v>189</v>
      </c>
      <c r="C3" s="205" t="s">
        <v>190</v>
      </c>
      <c r="D3" s="205" t="s">
        <v>189</v>
      </c>
      <c r="E3" s="205" t="s">
        <v>190</v>
      </c>
    </row>
    <row r="4" spans="1:5" x14ac:dyDescent="0.2">
      <c r="A4" s="135" t="s">
        <v>92</v>
      </c>
      <c r="B4" s="206">
        <f>jan!AH$47</f>
        <v>0</v>
      </c>
      <c r="C4" s="206">
        <f>jan!AJ$47</f>
        <v>0</v>
      </c>
      <c r="D4" s="206">
        <f>jan!AH$48</f>
        <v>0</v>
      </c>
      <c r="E4" s="206">
        <f>jan!AJ$48</f>
        <v>0</v>
      </c>
    </row>
    <row r="5" spans="1:5" x14ac:dyDescent="0.2">
      <c r="A5" s="139" t="s">
        <v>93</v>
      </c>
      <c r="B5" s="206">
        <f>feb!AH$47</f>
        <v>0</v>
      </c>
      <c r="C5" s="206">
        <f>feb!AJ$47</f>
        <v>0</v>
      </c>
      <c r="D5" s="206">
        <f>feb!AH$48</f>
        <v>0</v>
      </c>
      <c r="E5" s="206">
        <f>feb!AJ$48</f>
        <v>0</v>
      </c>
    </row>
    <row r="6" spans="1:5" x14ac:dyDescent="0.2">
      <c r="A6" s="139" t="s">
        <v>94</v>
      </c>
      <c r="B6" s="206">
        <f>mar!AH$47</f>
        <v>0</v>
      </c>
      <c r="C6" s="206">
        <f>mar!AJ$47</f>
        <v>0</v>
      </c>
      <c r="D6" s="206">
        <f>mar!AH$48</f>
        <v>0</v>
      </c>
      <c r="E6" s="206">
        <f>mar!AJ$48</f>
        <v>0</v>
      </c>
    </row>
    <row r="7" spans="1:5" x14ac:dyDescent="0.2">
      <c r="A7" s="139" t="s">
        <v>95</v>
      </c>
      <c r="B7" s="206">
        <f>apr!AH$47</f>
        <v>0</v>
      </c>
      <c r="C7" s="206">
        <f>apr!AJ$47</f>
        <v>0</v>
      </c>
      <c r="D7" s="206">
        <f>apr!AH$48</f>
        <v>0</v>
      </c>
      <c r="E7" s="206">
        <f>apr!AJ$48</f>
        <v>0</v>
      </c>
    </row>
    <row r="8" spans="1:5" x14ac:dyDescent="0.2">
      <c r="A8" s="139" t="s">
        <v>96</v>
      </c>
      <c r="B8" s="206">
        <f>mei!AH$47</f>
        <v>0</v>
      </c>
      <c r="C8" s="206">
        <f>mei!AJ$47</f>
        <v>0</v>
      </c>
      <c r="D8" s="206">
        <f>mei!AH$48</f>
        <v>0</v>
      </c>
      <c r="E8" s="206">
        <f>mei!AJ$48</f>
        <v>0</v>
      </c>
    </row>
    <row r="9" spans="1:5" x14ac:dyDescent="0.2">
      <c r="A9" s="139" t="s">
        <v>97</v>
      </c>
      <c r="B9" s="206">
        <f>jun!AH$47</f>
        <v>0</v>
      </c>
      <c r="C9" s="206">
        <f>jun!AJ$47</f>
        <v>0</v>
      </c>
      <c r="D9" s="206">
        <f>jun!AH$48</f>
        <v>0</v>
      </c>
      <c r="E9" s="206">
        <f>jun!AJ$48</f>
        <v>0</v>
      </c>
    </row>
    <row r="10" spans="1:5" x14ac:dyDescent="0.2">
      <c r="A10" s="139" t="s">
        <v>98</v>
      </c>
      <c r="B10" s="206">
        <f>juli!AH$47</f>
        <v>0</v>
      </c>
      <c r="C10" s="206">
        <f>juli!AJ$47</f>
        <v>0</v>
      </c>
      <c r="D10" s="206">
        <f>juli!AH$48</f>
        <v>0</v>
      </c>
      <c r="E10" s="206">
        <f>juli!AJ$48</f>
        <v>0</v>
      </c>
    </row>
    <row r="11" spans="1:5" x14ac:dyDescent="0.2">
      <c r="A11" s="139" t="s">
        <v>99</v>
      </c>
      <c r="B11" s="206">
        <f>aug!AH$47</f>
        <v>0</v>
      </c>
      <c r="C11" s="206">
        <f>aug!AJ$47</f>
        <v>0</v>
      </c>
      <c r="D11" s="206">
        <f>aug!AH$48</f>
        <v>0</v>
      </c>
      <c r="E11" s="206">
        <f>aug!AJ$48</f>
        <v>0</v>
      </c>
    </row>
    <row r="12" spans="1:5" x14ac:dyDescent="0.2">
      <c r="A12" s="139" t="s">
        <v>100</v>
      </c>
      <c r="B12" s="206">
        <f>sep!AH$47</f>
        <v>0</v>
      </c>
      <c r="C12" s="206">
        <f>sep!AJ$47</f>
        <v>0</v>
      </c>
      <c r="D12" s="206">
        <f>sep!AH$48</f>
        <v>0</v>
      </c>
      <c r="E12" s="206">
        <f>sep!AJ$48</f>
        <v>0</v>
      </c>
    </row>
    <row r="13" spans="1:5" x14ac:dyDescent="0.2">
      <c r="A13" s="139" t="s">
        <v>101</v>
      </c>
      <c r="B13" s="206">
        <f>okt!AH$47</f>
        <v>0</v>
      </c>
      <c r="C13" s="206">
        <f>okt!AJ$47</f>
        <v>0</v>
      </c>
      <c r="D13" s="206">
        <f>okt!AH$48</f>
        <v>0</v>
      </c>
      <c r="E13" s="206">
        <f>okt!AJ$48</f>
        <v>0</v>
      </c>
    </row>
    <row r="14" spans="1:5" x14ac:dyDescent="0.2">
      <c r="A14" s="139" t="s">
        <v>102</v>
      </c>
      <c r="B14" s="206">
        <f>nov!AH$47</f>
        <v>0</v>
      </c>
      <c r="C14" s="206">
        <f>nov!AJ$47</f>
        <v>0</v>
      </c>
      <c r="D14" s="206">
        <f>nov!AH$48</f>
        <v>0</v>
      </c>
      <c r="E14" s="206">
        <f>nov!AJ$48</f>
        <v>0</v>
      </c>
    </row>
    <row r="15" spans="1:5" x14ac:dyDescent="0.2">
      <c r="A15" s="143" t="s">
        <v>103</v>
      </c>
      <c r="B15" s="206">
        <f>dec!AH$47</f>
        <v>0</v>
      </c>
      <c r="C15" s="206">
        <f>dec!AJ$47</f>
        <v>0</v>
      </c>
      <c r="D15" s="206">
        <f>dec!AH$48</f>
        <v>0</v>
      </c>
      <c r="E15" s="206">
        <f>dec!AJ$48</f>
        <v>0</v>
      </c>
    </row>
  </sheetData>
  <sheetProtection algorithmName="SHA-512" hashValue="HzLQOVQmQxL0Zhjz5Q0VEkz23hDqnEnYSwW4u180OgtyOU6pvJ5DDBrK8u+woYaL8G/YVRU0HfXuzo6nibwtpw==" saltValue="dcWSeIXq4epUo5fuWyFxr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2"/>
    <pageSetUpPr fitToPage="1"/>
  </sheetPr>
  <dimension ref="A1:AT51"/>
  <sheetViews>
    <sheetView showGridLines="0" workbookViewId="0">
      <pane xSplit="1" ySplit="5" topLeftCell="B15" activePane="bottomRight" state="frozen"/>
      <selection activeCell="O15" sqref="O15"/>
      <selection pane="topRight" activeCell="O15" sqref="O15"/>
      <selection pane="bottomLeft" activeCell="O15" sqref="O15"/>
      <selection pane="bottomRight" activeCell="M51" sqref="M51"/>
    </sheetView>
  </sheetViews>
  <sheetFormatPr defaultRowHeight="12.75" x14ac:dyDescent="0.2"/>
  <cols>
    <col min="1" max="1" width="30.85546875" customWidth="1"/>
    <col min="2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4" width="4.7109375" customWidth="1"/>
    <col min="35" max="35" width="5.7109375" customWidth="1"/>
    <col min="36" max="36" width="4.5703125" customWidth="1"/>
    <col min="38" max="42" width="6.7109375" hidden="1" customWidth="1"/>
    <col min="43" max="43" width="10.42578125" hidden="1" customWidth="1"/>
    <col min="44" max="47" width="0" hidden="1" customWidth="1"/>
  </cols>
  <sheetData>
    <row r="1" spans="1:46" ht="18.75" customHeight="1" x14ac:dyDescent="0.2">
      <c r="A1" s="7" t="s">
        <v>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ht="13.5" thickBot="1" x14ac:dyDescent="0.25">
      <c r="A3" s="60"/>
      <c r="B3" s="5" t="str">
        <f t="shared" ref="B3:AF3" si="0">IF(B4="za","WE",IF(B4="zo","WE",""))</f>
        <v/>
      </c>
      <c r="C3" s="5" t="str">
        <f t="shared" si="0"/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>WE</v>
      </c>
      <c r="H3" s="5" t="str">
        <f t="shared" si="0"/>
        <v>WE</v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>WE</v>
      </c>
      <c r="O3" s="5" t="str">
        <f t="shared" si="0"/>
        <v>WE</v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>WE</v>
      </c>
      <c r="V3" s="5" t="str">
        <f t="shared" si="0"/>
        <v>WE</v>
      </c>
      <c r="W3" s="5" t="str">
        <f t="shared" si="0"/>
        <v/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>WE</v>
      </c>
      <c r="AC3" s="5" t="str">
        <f t="shared" si="0"/>
        <v>WE</v>
      </c>
      <c r="AD3" s="5" t="str">
        <f t="shared" si="0"/>
        <v/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76" t="s">
        <v>11</v>
      </c>
      <c r="C4" s="1" t="str">
        <f t="shared" ref="C4:AF4" si="1">VLOOKUP(B4,$AS$7:$AT$13,2,FALSE)</f>
        <v>di</v>
      </c>
      <c r="D4" s="1" t="str">
        <f t="shared" si="1"/>
        <v>wo</v>
      </c>
      <c r="E4" s="1" t="str">
        <f t="shared" si="1"/>
        <v>do</v>
      </c>
      <c r="F4" s="1" t="str">
        <f t="shared" si="1"/>
        <v>vrij</v>
      </c>
      <c r="G4" s="1" t="str">
        <f t="shared" si="1"/>
        <v>za</v>
      </c>
      <c r="H4" s="1" t="str">
        <f t="shared" si="1"/>
        <v>zo</v>
      </c>
      <c r="I4" s="1" t="str">
        <f t="shared" si="1"/>
        <v>ma</v>
      </c>
      <c r="J4" s="1" t="str">
        <f t="shared" si="1"/>
        <v>di</v>
      </c>
      <c r="K4" s="1" t="str">
        <f t="shared" si="1"/>
        <v>wo</v>
      </c>
      <c r="L4" s="1" t="str">
        <f t="shared" si="1"/>
        <v>do</v>
      </c>
      <c r="M4" s="1" t="str">
        <f t="shared" si="1"/>
        <v>vrij</v>
      </c>
      <c r="N4" s="1" t="str">
        <f t="shared" si="1"/>
        <v>za</v>
      </c>
      <c r="O4" s="1" t="str">
        <f t="shared" si="1"/>
        <v>zo</v>
      </c>
      <c r="P4" s="1" t="str">
        <f t="shared" si="1"/>
        <v>ma</v>
      </c>
      <c r="Q4" s="1" t="str">
        <f t="shared" si="1"/>
        <v>di</v>
      </c>
      <c r="R4" s="1" t="str">
        <f t="shared" si="1"/>
        <v>wo</v>
      </c>
      <c r="S4" s="1" t="str">
        <f t="shared" si="1"/>
        <v>do</v>
      </c>
      <c r="T4" s="1" t="str">
        <f t="shared" si="1"/>
        <v>vrij</v>
      </c>
      <c r="U4" s="1" t="str">
        <f t="shared" si="1"/>
        <v>za</v>
      </c>
      <c r="V4" s="1" t="str">
        <f t="shared" si="1"/>
        <v>zo</v>
      </c>
      <c r="W4" s="1" t="str">
        <f t="shared" si="1"/>
        <v>ma</v>
      </c>
      <c r="X4" s="1" t="str">
        <f t="shared" si="1"/>
        <v>di</v>
      </c>
      <c r="Y4" s="1" t="str">
        <f t="shared" si="1"/>
        <v>wo</v>
      </c>
      <c r="Z4" s="1" t="str">
        <f t="shared" si="1"/>
        <v>do</v>
      </c>
      <c r="AA4" s="1" t="str">
        <f t="shared" si="1"/>
        <v>vrij</v>
      </c>
      <c r="AB4" s="1" t="str">
        <f t="shared" si="1"/>
        <v>za</v>
      </c>
      <c r="AC4" s="1" t="str">
        <f t="shared" si="1"/>
        <v>zo</v>
      </c>
      <c r="AD4" s="1" t="str">
        <f t="shared" si="1"/>
        <v>ma</v>
      </c>
      <c r="AE4" s="1" t="str">
        <f t="shared" si="1"/>
        <v>di</v>
      </c>
      <c r="AF4" s="1" t="str">
        <f t="shared" si="1"/>
        <v>wo</v>
      </c>
      <c r="AG4"/>
    </row>
    <row r="5" spans="1:46" s="4" customFormat="1" ht="21.75" customHeight="1" thickTop="1" thickBot="1" x14ac:dyDescent="0.25">
      <c r="A5" s="86" t="s">
        <v>58</v>
      </c>
      <c r="B5" s="13">
        <v>1</v>
      </c>
      <c r="C5" s="3">
        <f t="shared" ref="C5:AF5" si="2">+B5+1</f>
        <v>2</v>
      </c>
      <c r="D5" s="3">
        <f t="shared" si="2"/>
        <v>3</v>
      </c>
      <c r="E5" s="3">
        <f t="shared" si="2"/>
        <v>4</v>
      </c>
      <c r="F5" s="3">
        <f t="shared" si="2"/>
        <v>5</v>
      </c>
      <c r="G5" s="3">
        <f t="shared" si="2"/>
        <v>6</v>
      </c>
      <c r="H5" s="3">
        <f t="shared" si="2"/>
        <v>7</v>
      </c>
      <c r="I5" s="3">
        <f t="shared" si="2"/>
        <v>8</v>
      </c>
      <c r="J5" s="3">
        <f t="shared" si="2"/>
        <v>9</v>
      </c>
      <c r="K5" s="3">
        <f t="shared" si="2"/>
        <v>10</v>
      </c>
      <c r="L5" s="3">
        <f t="shared" si="2"/>
        <v>11</v>
      </c>
      <c r="M5" s="3">
        <f t="shared" si="2"/>
        <v>12</v>
      </c>
      <c r="N5" s="3">
        <f t="shared" si="2"/>
        <v>13</v>
      </c>
      <c r="O5" s="3">
        <f t="shared" si="2"/>
        <v>14</v>
      </c>
      <c r="P5" s="3">
        <f t="shared" si="2"/>
        <v>15</v>
      </c>
      <c r="Q5" s="3">
        <f t="shared" si="2"/>
        <v>16</v>
      </c>
      <c r="R5" s="3">
        <f t="shared" si="2"/>
        <v>17</v>
      </c>
      <c r="S5" s="3">
        <f t="shared" si="2"/>
        <v>18</v>
      </c>
      <c r="T5" s="3">
        <f t="shared" si="2"/>
        <v>19</v>
      </c>
      <c r="U5" s="3">
        <f t="shared" si="2"/>
        <v>20</v>
      </c>
      <c r="V5" s="3">
        <f t="shared" si="2"/>
        <v>21</v>
      </c>
      <c r="W5" s="3">
        <f t="shared" si="2"/>
        <v>22</v>
      </c>
      <c r="X5" s="3">
        <f t="shared" si="2"/>
        <v>23</v>
      </c>
      <c r="Y5" s="3">
        <f t="shared" si="2"/>
        <v>24</v>
      </c>
      <c r="Z5" s="3">
        <f t="shared" si="2"/>
        <v>25</v>
      </c>
      <c r="AA5" s="3">
        <f t="shared" si="2"/>
        <v>26</v>
      </c>
      <c r="AB5" s="3">
        <f t="shared" si="2"/>
        <v>27</v>
      </c>
      <c r="AC5" s="3">
        <f t="shared" si="2"/>
        <v>28</v>
      </c>
      <c r="AD5" s="3">
        <f t="shared" si="2"/>
        <v>29</v>
      </c>
      <c r="AE5" s="3">
        <f t="shared" si="2"/>
        <v>30</v>
      </c>
      <c r="AF5" s="3">
        <f t="shared" si="2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2" t="s">
        <v>0</v>
      </c>
      <c r="B6" s="153">
        <v>1</v>
      </c>
      <c r="C6" s="153"/>
      <c r="D6" s="153"/>
      <c r="E6" s="153"/>
      <c r="F6" s="153">
        <v>1</v>
      </c>
      <c r="G6" s="153"/>
      <c r="H6" s="153"/>
      <c r="I6" s="153">
        <v>1</v>
      </c>
      <c r="J6" s="153"/>
      <c r="K6" s="153"/>
      <c r="L6" s="153"/>
      <c r="M6" s="153"/>
      <c r="N6" s="153"/>
      <c r="O6" s="153"/>
      <c r="P6" s="153">
        <v>1</v>
      </c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4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7" customHeight="1" thickTop="1" x14ac:dyDescent="0.2">
      <c r="A7" s="2" t="s">
        <v>1</v>
      </c>
      <c r="B7" s="153">
        <v>3</v>
      </c>
      <c r="C7" s="153"/>
      <c r="D7" s="153"/>
      <c r="E7" s="153"/>
      <c r="F7" s="153">
        <v>2</v>
      </c>
      <c r="G7" s="153"/>
      <c r="H7" s="153"/>
      <c r="I7" s="153">
        <v>1</v>
      </c>
      <c r="J7" s="153"/>
      <c r="K7" s="153"/>
      <c r="L7" s="153"/>
      <c r="M7" s="153"/>
      <c r="N7" s="153"/>
      <c r="O7" s="153"/>
      <c r="P7" s="153">
        <v>3</v>
      </c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 t="s">
        <v>13</v>
      </c>
      <c r="C8" s="153"/>
      <c r="D8" s="153"/>
      <c r="E8" s="153"/>
      <c r="F8" s="153" t="s">
        <v>15</v>
      </c>
      <c r="G8" s="153"/>
      <c r="H8" s="153"/>
      <c r="I8" s="153" t="s">
        <v>13</v>
      </c>
      <c r="J8" s="153"/>
      <c r="K8" s="153"/>
      <c r="L8" s="153"/>
      <c r="M8" s="153"/>
      <c r="N8" s="153"/>
      <c r="O8" s="153"/>
      <c r="P8" s="153" t="s">
        <v>13</v>
      </c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5"/>
      <c r="AH8" s="127">
        <f>COUNTIF($B7:$AF7,1)</f>
        <v>1</v>
      </c>
      <c r="AI8" s="31">
        <f>COUNTIF($B7:$AF7,2)</f>
        <v>1</v>
      </c>
      <c r="AJ8" s="32">
        <f>COUNTIF($B7:$AF7,3)</f>
        <v>2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7.75" customHeight="1" thickTop="1" x14ac:dyDescent="0.2">
      <c r="A9" s="2" t="s">
        <v>60</v>
      </c>
      <c r="B9" s="153" t="s">
        <v>14</v>
      </c>
      <c r="C9" s="153"/>
      <c r="D9" s="153"/>
      <c r="E9" s="153"/>
      <c r="F9" s="153" t="s">
        <v>24</v>
      </c>
      <c r="G9" s="153"/>
      <c r="H9" s="153"/>
      <c r="I9" s="153" t="s">
        <v>14</v>
      </c>
      <c r="J9" s="153"/>
      <c r="K9" s="153"/>
      <c r="L9" s="153"/>
      <c r="M9" s="153"/>
      <c r="N9" s="153"/>
      <c r="O9" s="153"/>
      <c r="P9" s="153" t="s">
        <v>24</v>
      </c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2" t="s">
        <v>2</v>
      </c>
      <c r="B10" s="153">
        <v>1</v>
      </c>
      <c r="C10" s="153"/>
      <c r="D10" s="153"/>
      <c r="E10" s="153"/>
      <c r="F10" s="153"/>
      <c r="G10" s="153"/>
      <c r="H10" s="153"/>
      <c r="I10" s="153">
        <v>1</v>
      </c>
      <c r="J10" s="153"/>
      <c r="K10" s="153"/>
      <c r="L10" s="153"/>
      <c r="M10" s="153"/>
      <c r="N10" s="153"/>
      <c r="O10" s="153"/>
      <c r="P10" s="153">
        <v>1</v>
      </c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3</v>
      </c>
      <c r="AI10" s="29">
        <f>COUNTIF($B8:$AF8,"B")</f>
        <v>0</v>
      </c>
      <c r="AJ10" s="30">
        <f>COUNTIF($B8:$AF8,"R")</f>
        <v>1</v>
      </c>
      <c r="AQ10" s="43" t="s">
        <v>5</v>
      </c>
      <c r="AS10" s="43" t="s">
        <v>6</v>
      </c>
      <c r="AT10" s="43" t="s">
        <v>7</v>
      </c>
    </row>
    <row r="11" spans="1:46" ht="26.25" customHeight="1" thickTop="1" x14ac:dyDescent="0.2">
      <c r="A11" s="2" t="s">
        <v>3</v>
      </c>
      <c r="B11" s="187">
        <v>2</v>
      </c>
      <c r="C11" s="187"/>
      <c r="D11" s="187"/>
      <c r="E11" s="187"/>
      <c r="F11" s="187">
        <v>1</v>
      </c>
      <c r="G11" s="187"/>
      <c r="H11" s="187"/>
      <c r="I11" s="187">
        <v>0</v>
      </c>
      <c r="J11" s="187"/>
      <c r="K11" s="187"/>
      <c r="L11" s="187"/>
      <c r="M11" s="187"/>
      <c r="N11" s="187"/>
      <c r="O11" s="187"/>
      <c r="P11" s="187">
        <v>1</v>
      </c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106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 t="s">
        <v>163</v>
      </c>
      <c r="C12" s="171"/>
      <c r="D12" s="171"/>
      <c r="E12" s="171"/>
      <c r="F12" s="171" t="s">
        <v>116</v>
      </c>
      <c r="G12" s="171"/>
      <c r="H12" s="171"/>
      <c r="I12" s="171" t="s">
        <v>164</v>
      </c>
      <c r="J12" s="171"/>
      <c r="K12" s="171"/>
      <c r="L12" s="171"/>
      <c r="M12" s="171"/>
      <c r="N12" s="171"/>
      <c r="O12" s="171"/>
      <c r="P12" s="171" t="s">
        <v>165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5"/>
      <c r="AH12" s="28">
        <f>COUNTIF($B10:$AF10,0)</f>
        <v>0</v>
      </c>
      <c r="AI12" s="36"/>
      <c r="AJ12" s="30">
        <f>COUNTIF($B10:$AF10,1)</f>
        <v>3</v>
      </c>
      <c r="AQ12" s="43" t="s">
        <v>7</v>
      </c>
      <c r="AS12" s="44" t="s">
        <v>9</v>
      </c>
      <c r="AT12" s="44" t="s">
        <v>10</v>
      </c>
    </row>
    <row r="13" spans="1:46" s="10" customFormat="1" ht="27" customHeight="1" thickTop="1" x14ac:dyDescent="0.2">
      <c r="A13" s="121" t="s">
        <v>83</v>
      </c>
      <c r="B13" s="171" t="s">
        <v>166</v>
      </c>
      <c r="C13" s="171"/>
      <c r="D13" s="171"/>
      <c r="E13" s="172"/>
      <c r="F13" s="171" t="s">
        <v>117</v>
      </c>
      <c r="G13" s="171"/>
      <c r="H13" s="171"/>
      <c r="I13" s="172" t="s">
        <v>167</v>
      </c>
      <c r="J13" s="171"/>
      <c r="K13" s="171"/>
      <c r="L13" s="171"/>
      <c r="M13" s="171"/>
      <c r="N13" s="171"/>
      <c r="O13" s="171"/>
      <c r="P13" s="171" t="s">
        <v>125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5"/>
      <c r="AH13" s="214" t="s">
        <v>107</v>
      </c>
      <c r="AI13" s="215"/>
      <c r="AJ13" s="216"/>
      <c r="AQ13" s="45" t="s">
        <v>8</v>
      </c>
      <c r="AS13" s="45" t="s">
        <v>10</v>
      </c>
      <c r="AT13" s="45" t="s">
        <v>11</v>
      </c>
    </row>
    <row r="14" spans="1:46" s="10" customFormat="1" ht="27" customHeight="1" thickBot="1" x14ac:dyDescent="0.25">
      <c r="A14" s="121" t="s">
        <v>84</v>
      </c>
      <c r="B14" s="171" t="s">
        <v>124</v>
      </c>
      <c r="C14" s="171"/>
      <c r="D14" s="171"/>
      <c r="E14" s="171"/>
      <c r="F14" s="171"/>
      <c r="G14" s="171"/>
      <c r="H14" s="171"/>
      <c r="I14" s="171" t="s">
        <v>126</v>
      </c>
      <c r="J14" s="171"/>
      <c r="K14" s="171"/>
      <c r="L14" s="171"/>
      <c r="M14" s="171"/>
      <c r="N14" s="171"/>
      <c r="O14" s="171"/>
      <c r="P14" s="171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5"/>
      <c r="AH14" s="123">
        <f>COUNTIF($B11:$AF11,0)</f>
        <v>1</v>
      </c>
      <c r="AI14" s="124">
        <f>COUNTIF($B11:$AF11,1)</f>
        <v>2</v>
      </c>
      <c r="AJ14" s="125">
        <f>COUNTIF($B11:$AF11,2)</f>
        <v>1</v>
      </c>
      <c r="AN14" s="10" t="s">
        <v>108</v>
      </c>
      <c r="AQ14" s="150"/>
      <c r="AS14" s="150"/>
      <c r="AT14" s="150"/>
    </row>
    <row r="15" spans="1:46" s="10" customFormat="1" ht="27" customHeight="1" thickTop="1" x14ac:dyDescent="0.2">
      <c r="A15" s="121" t="s">
        <v>85</v>
      </c>
      <c r="B15" s="171" t="s">
        <v>168</v>
      </c>
      <c r="C15" s="171"/>
      <c r="D15" s="171"/>
      <c r="E15" s="171"/>
      <c r="F15" s="171"/>
      <c r="G15" s="171"/>
      <c r="H15" s="171"/>
      <c r="I15" s="171" t="s">
        <v>169</v>
      </c>
      <c r="J15" s="171"/>
      <c r="K15" s="171"/>
      <c r="L15" s="171"/>
      <c r="M15" s="171"/>
      <c r="N15" s="171"/>
      <c r="O15" s="171"/>
      <c r="P15" s="171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5"/>
      <c r="AH15" s="217" t="s">
        <v>86</v>
      </c>
      <c r="AI15" s="218"/>
      <c r="AJ15" s="219"/>
      <c r="AN15" s="156" t="s">
        <v>109</v>
      </c>
      <c r="AQ15" s="150"/>
      <c r="AS15" s="150"/>
      <c r="AT15" s="150"/>
    </row>
    <row r="16" spans="1:46" s="10" customFormat="1" ht="22.5" customHeight="1" thickBot="1" x14ac:dyDescent="0.25">
      <c r="A16" s="121" t="s">
        <v>170</v>
      </c>
      <c r="B16" s="171" t="s">
        <v>125</v>
      </c>
      <c r="C16" s="171"/>
      <c r="D16" s="171"/>
      <c r="E16" s="171"/>
      <c r="F16" s="171" t="s">
        <v>118</v>
      </c>
      <c r="G16" s="171"/>
      <c r="H16" s="171"/>
      <c r="I16" s="171" t="s">
        <v>127</v>
      </c>
      <c r="J16" s="171"/>
      <c r="K16" s="171"/>
      <c r="L16" s="171"/>
      <c r="M16" s="171"/>
      <c r="N16" s="171"/>
      <c r="O16" s="171"/>
      <c r="P16" s="171" t="s">
        <v>193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5"/>
      <c r="AH16" s="154"/>
      <c r="AI16" s="155">
        <f>$AF$5-COUNTBLANK(B15:AF15)</f>
        <v>2</v>
      </c>
      <c r="AJ16" s="126"/>
      <c r="AN16" s="156" t="s">
        <v>110</v>
      </c>
    </row>
    <row r="17" spans="1:46" s="10" customFormat="1" ht="14.25" thickTop="1" thickBot="1" x14ac:dyDescent="0.25">
      <c r="A17" s="91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100" t="s">
        <v>62</v>
      </c>
      <c r="AI18" s="101"/>
      <c r="AJ18" s="102"/>
      <c r="AN18" s="10" t="s">
        <v>112</v>
      </c>
    </row>
    <row r="19" spans="1:46" ht="19.5" customHeight="1" thickTop="1" x14ac:dyDescent="0.2">
      <c r="A19" s="40" t="s">
        <v>62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6" ht="27.75" customHeight="1" x14ac:dyDescent="0.2">
      <c r="A20" s="2" t="s">
        <v>64</v>
      </c>
      <c r="B20" s="153" t="s">
        <v>13</v>
      </c>
      <c r="C20" s="153"/>
      <c r="D20" s="153"/>
      <c r="E20" s="153"/>
      <c r="F20" s="153"/>
      <c r="G20" s="153"/>
      <c r="H20" s="153"/>
      <c r="I20" s="153" t="s">
        <v>15</v>
      </c>
      <c r="J20" s="153"/>
      <c r="K20" s="153"/>
      <c r="L20" s="153"/>
      <c r="M20" s="153"/>
      <c r="N20" s="153"/>
      <c r="O20" s="153"/>
      <c r="P20" s="153" t="s">
        <v>13</v>
      </c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5"/>
      <c r="AH20" s="95">
        <f>COUNTIF($I20:$AF20,"L")</f>
        <v>1</v>
      </c>
      <c r="AI20" s="96">
        <f>COUNTIF($I20:$AF20,"R")</f>
        <v>1</v>
      </c>
      <c r="AJ20" s="99">
        <f>COUNTIF($I20:$AF20,"B")</f>
        <v>0</v>
      </c>
      <c r="AL20" s="26"/>
      <c r="AM20" s="26"/>
      <c r="AN20" s="10" t="s">
        <v>114</v>
      </c>
      <c r="AO20" s="26"/>
      <c r="AP20" s="49"/>
      <c r="AQ20" s="43"/>
      <c r="AS20" s="43"/>
      <c r="AT20" s="43"/>
    </row>
    <row r="21" spans="1:46" ht="27.75" customHeight="1" thickBot="1" x14ac:dyDescent="0.25">
      <c r="A21" s="2" t="s">
        <v>65</v>
      </c>
      <c r="B21" s="153" t="s">
        <v>15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 t="s">
        <v>13</v>
      </c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5"/>
      <c r="AH21" s="152">
        <f>COUNTIF($I21:$AF21,"L")</f>
        <v>1</v>
      </c>
      <c r="AI21" s="106">
        <f>COUNTIF($I21:$AF21,"R")</f>
        <v>0</v>
      </c>
      <c r="AJ21" s="98">
        <f>COUNTIF($I21:$AF21,"B")</f>
        <v>0</v>
      </c>
      <c r="AL21" s="26"/>
      <c r="AM21" s="26"/>
      <c r="AN21" s="10" t="s">
        <v>115</v>
      </c>
      <c r="AO21" s="26"/>
      <c r="AP21" s="49"/>
      <c r="AQ21" s="43"/>
      <c r="AS21" s="43"/>
      <c r="AT21" s="43"/>
    </row>
    <row r="22" spans="1:46" ht="27.75" customHeight="1" thickTop="1" x14ac:dyDescent="0.2">
      <c r="A22" s="2" t="s">
        <v>63</v>
      </c>
      <c r="B22" s="153">
        <v>0</v>
      </c>
      <c r="C22" s="153"/>
      <c r="D22" s="153"/>
      <c r="E22" s="153"/>
      <c r="F22" s="153"/>
      <c r="G22" s="153"/>
      <c r="H22" s="153"/>
      <c r="I22" s="153">
        <v>1</v>
      </c>
      <c r="J22" s="153"/>
      <c r="K22" s="153"/>
      <c r="L22" s="153"/>
      <c r="M22" s="153"/>
      <c r="N22" s="153"/>
      <c r="O22" s="153"/>
      <c r="P22" s="153">
        <v>0</v>
      </c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5"/>
      <c r="AH22" s="128"/>
      <c r="AI22" s="128"/>
      <c r="AJ22" s="128"/>
      <c r="AL22" s="26"/>
      <c r="AM22" s="26"/>
      <c r="AN22" s="10" t="s">
        <v>116</v>
      </c>
      <c r="AO22" s="26"/>
      <c r="AP22" s="49"/>
      <c r="AQ22" s="43"/>
      <c r="AS22" s="43"/>
      <c r="AT22" s="43"/>
    </row>
    <row r="23" spans="1:46" ht="27.75" customHeight="1" x14ac:dyDescent="0.2">
      <c r="A23" s="2" t="s">
        <v>76</v>
      </c>
      <c r="B23" s="187">
        <v>15</v>
      </c>
      <c r="C23" s="187"/>
      <c r="D23" s="187"/>
      <c r="E23" s="187"/>
      <c r="F23" s="187"/>
      <c r="G23" s="187"/>
      <c r="H23" s="187"/>
      <c r="I23" s="187">
        <v>30</v>
      </c>
      <c r="J23" s="187"/>
      <c r="K23" s="187"/>
      <c r="L23" s="187"/>
      <c r="M23" s="187"/>
      <c r="N23" s="187"/>
      <c r="O23" s="187"/>
      <c r="P23" s="18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5"/>
      <c r="AH23" s="151"/>
      <c r="AI23" s="93"/>
      <c r="AJ23" s="151"/>
      <c r="AL23" s="26"/>
      <c r="AM23" s="26"/>
      <c r="AN23" s="10" t="s">
        <v>117</v>
      </c>
      <c r="AO23" s="26"/>
      <c r="AP23" s="49"/>
      <c r="AQ23" s="43"/>
      <c r="AS23" s="43"/>
      <c r="AT23" s="43"/>
    </row>
    <row r="24" spans="1:46" ht="27.75" customHeight="1" x14ac:dyDescent="0.2">
      <c r="A24" s="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5"/>
      <c r="AH24" s="128"/>
      <c r="AI24" s="10"/>
      <c r="AJ24" s="128"/>
      <c r="AL24" s="107"/>
      <c r="AM24" s="107"/>
      <c r="AN24" s="10" t="s">
        <v>118</v>
      </c>
      <c r="AO24" s="107"/>
      <c r="AP24" s="107"/>
      <c r="AQ24" s="1"/>
      <c r="AS24" s="1"/>
      <c r="AT24" s="1"/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6" t="s">
        <v>55</v>
      </c>
      <c r="B26" s="80">
        <v>1</v>
      </c>
      <c r="C26" s="80">
        <v>1</v>
      </c>
      <c r="D26" s="80">
        <v>1</v>
      </c>
      <c r="E26" s="80">
        <v>1</v>
      </c>
      <c r="F26" s="80">
        <v>1</v>
      </c>
      <c r="G26" s="80">
        <v>1</v>
      </c>
      <c r="H26" s="80">
        <v>1</v>
      </c>
      <c r="I26" s="80">
        <v>1</v>
      </c>
      <c r="J26" s="80">
        <v>1</v>
      </c>
      <c r="K26" s="80">
        <v>1</v>
      </c>
      <c r="L26" s="80">
        <v>1</v>
      </c>
      <c r="M26" s="80">
        <v>1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1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2" t="s">
        <v>31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1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2" t="s">
        <v>31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1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6" t="s">
        <v>30</v>
      </c>
      <c r="B29" s="80"/>
      <c r="C29" s="80">
        <v>1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>
        <v>1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1"/>
      <c r="AG29" s="5"/>
      <c r="AH29" s="57"/>
      <c r="AI29" s="27">
        <f>SUM(B29:AF29)</f>
        <v>2</v>
      </c>
      <c r="AJ29" s="55"/>
      <c r="AN29" s="10" t="s">
        <v>123</v>
      </c>
    </row>
    <row r="30" spans="1:46" ht="19.5" customHeight="1" x14ac:dyDescent="0.2">
      <c r="A30" s="2" t="s">
        <v>45</v>
      </c>
      <c r="B30" s="80"/>
      <c r="C30" s="80"/>
      <c r="D30" s="80"/>
      <c r="E30" s="80"/>
      <c r="F30" s="80">
        <v>1</v>
      </c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1"/>
      <c r="AG30" s="5"/>
      <c r="AH30" s="58"/>
      <c r="AI30" s="27">
        <f>SUM(B30:AF30)</f>
        <v>1</v>
      </c>
      <c r="AJ30" s="55"/>
      <c r="AN30" t="s">
        <v>124</v>
      </c>
    </row>
    <row r="31" spans="1:46" ht="19.5" customHeight="1" x14ac:dyDescent="0.2">
      <c r="A31" s="2" t="s">
        <v>29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1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2" t="s">
        <v>28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1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2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1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35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5"/>
      <c r="AG36" s="63"/>
      <c r="AH36" s="64"/>
      <c r="AI36" s="65">
        <f t="shared" ref="AI36:AI47" si="3">SUM(B36:AF36)</f>
        <v>0</v>
      </c>
      <c r="AJ36" s="69"/>
      <c r="AN36" s="157" t="s">
        <v>130</v>
      </c>
    </row>
    <row r="37" spans="1:40" s="62" customFormat="1" ht="15.75" customHeight="1" x14ac:dyDescent="0.2">
      <c r="A37" s="61" t="s">
        <v>36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5"/>
      <c r="AG37" s="63"/>
      <c r="AH37" s="66"/>
      <c r="AI37" s="67">
        <f t="shared" si="3"/>
        <v>0</v>
      </c>
      <c r="AJ37" s="70"/>
    </row>
    <row r="38" spans="1:40" s="62" customFormat="1" ht="15.75" customHeight="1" x14ac:dyDescent="0.2">
      <c r="A38" s="108" t="s">
        <v>37</v>
      </c>
      <c r="B38" s="84"/>
      <c r="C38" s="84"/>
      <c r="D38" s="84"/>
      <c r="E38" s="84"/>
      <c r="F38" s="84">
        <v>1</v>
      </c>
      <c r="G38" s="84"/>
      <c r="H38" s="84"/>
      <c r="I38" s="84">
        <v>1</v>
      </c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5"/>
      <c r="AG38" s="63"/>
      <c r="AH38" s="66"/>
      <c r="AI38" s="67">
        <f t="shared" si="3"/>
        <v>2</v>
      </c>
      <c r="AJ38" s="70"/>
    </row>
    <row r="39" spans="1:40" s="62" customFormat="1" ht="15.75" customHeight="1" x14ac:dyDescent="0.2">
      <c r="A39" s="108" t="s">
        <v>38</v>
      </c>
      <c r="B39" s="84"/>
      <c r="C39" s="84"/>
      <c r="D39" s="84"/>
      <c r="E39" s="84"/>
      <c r="F39" s="84">
        <v>1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5"/>
      <c r="AG39" s="63"/>
      <c r="AH39" s="66"/>
      <c r="AI39" s="67">
        <f t="shared" si="3"/>
        <v>1</v>
      </c>
      <c r="AJ39" s="70"/>
    </row>
    <row r="40" spans="1:40" s="62" customFormat="1" ht="15.75" customHeight="1" x14ac:dyDescent="0.2">
      <c r="A40" s="108" t="s">
        <v>39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5"/>
      <c r="AG40" s="63"/>
      <c r="AH40" s="66"/>
      <c r="AI40" s="67">
        <f t="shared" si="3"/>
        <v>0</v>
      </c>
      <c r="AJ40" s="70"/>
    </row>
    <row r="41" spans="1:40" s="62" customFormat="1" ht="15.75" customHeight="1" x14ac:dyDescent="0.2">
      <c r="A41" s="192" t="s">
        <v>180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5"/>
      <c r="AG41" s="63"/>
      <c r="AH41" s="66"/>
      <c r="AI41" s="67">
        <f t="shared" si="3"/>
        <v>0</v>
      </c>
      <c r="AJ41" s="70"/>
    </row>
    <row r="42" spans="1:40" s="62" customFormat="1" ht="15.75" customHeight="1" x14ac:dyDescent="0.2">
      <c r="A42" s="61" t="s">
        <v>40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>
        <v>1</v>
      </c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5"/>
      <c r="AG42" s="63"/>
      <c r="AH42" s="66"/>
      <c r="AI42" s="67">
        <f t="shared" si="3"/>
        <v>1</v>
      </c>
      <c r="AJ42" s="70"/>
    </row>
    <row r="43" spans="1:40" s="62" customFormat="1" ht="15.75" customHeight="1" x14ac:dyDescent="0.2">
      <c r="A43" s="61" t="s">
        <v>41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5"/>
      <c r="AG43" s="63"/>
      <c r="AH43" s="66"/>
      <c r="AI43" s="67">
        <f t="shared" si="3"/>
        <v>0</v>
      </c>
      <c r="AJ43" s="70"/>
    </row>
    <row r="44" spans="1:40" s="62" customFormat="1" ht="15.75" customHeight="1" x14ac:dyDescent="0.2">
      <c r="A44" s="61" t="s">
        <v>42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5"/>
      <c r="AG44" s="63"/>
      <c r="AH44" s="66"/>
      <c r="AI44" s="67">
        <f t="shared" si="3"/>
        <v>0</v>
      </c>
      <c r="AJ44" s="70"/>
    </row>
    <row r="45" spans="1:40" s="62" customFormat="1" ht="15.75" customHeight="1" x14ac:dyDescent="0.2">
      <c r="A45" s="61" t="s">
        <v>43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5"/>
      <c r="AG45" s="63"/>
      <c r="AH45" s="66"/>
      <c r="AI45" s="67">
        <f t="shared" si="3"/>
        <v>0</v>
      </c>
      <c r="AJ45" s="70"/>
    </row>
    <row r="46" spans="1:40" s="62" customFormat="1" ht="15.75" customHeight="1" x14ac:dyDescent="0.2">
      <c r="A46" s="61" t="s">
        <v>57</v>
      </c>
      <c r="B46" s="84"/>
      <c r="C46" s="84"/>
      <c r="D46" s="84"/>
      <c r="E46" s="84"/>
      <c r="F46" s="84"/>
      <c r="G46" s="84"/>
      <c r="H46" s="84"/>
      <c r="I46" s="84">
        <v>1</v>
      </c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5"/>
      <c r="AG46" s="63"/>
      <c r="AH46" s="66"/>
      <c r="AI46" s="67">
        <f>SUM(B46:AF46)</f>
        <v>1</v>
      </c>
      <c r="AJ46" s="70"/>
    </row>
    <row r="47" spans="1:40" s="62" customFormat="1" ht="15.75" customHeight="1" thickBot="1" x14ac:dyDescent="0.25">
      <c r="A47" s="157" t="s">
        <v>181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5"/>
      <c r="AG47" s="63"/>
      <c r="AH47" s="66"/>
      <c r="AI47" s="67">
        <f t="shared" si="3"/>
        <v>0</v>
      </c>
      <c r="AJ47" s="70"/>
    </row>
    <row r="48" spans="1:40" s="62" customFormat="1" ht="15.75" customHeight="1" thickTop="1" x14ac:dyDescent="0.2">
      <c r="A48" s="194" t="s">
        <v>184</v>
      </c>
      <c r="B48" s="195">
        <v>15</v>
      </c>
      <c r="C48" s="195"/>
      <c r="D48" s="195"/>
      <c r="E48" s="195"/>
      <c r="F48" s="195">
        <v>14</v>
      </c>
      <c r="G48" s="195"/>
      <c r="H48" s="195"/>
      <c r="I48" s="195">
        <v>17</v>
      </c>
      <c r="J48" s="195"/>
      <c r="K48" s="195"/>
      <c r="L48" s="195"/>
      <c r="M48" s="195"/>
      <c r="N48" s="195">
        <v>16</v>
      </c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5"/>
      <c r="AH48" s="196">
        <f>MIN(B48:AF48)</f>
        <v>14</v>
      </c>
      <c r="AI48" s="197">
        <f>AVERAGE(B48:AF48)</f>
        <v>15.5</v>
      </c>
      <c r="AJ48" s="198">
        <f>MAX(B48:AF48)</f>
        <v>17</v>
      </c>
    </row>
    <row r="49" spans="1:36" x14ac:dyDescent="0.2">
      <c r="A49" s="194" t="s">
        <v>185</v>
      </c>
      <c r="B49" s="187">
        <v>9</v>
      </c>
      <c r="C49" s="187"/>
      <c r="D49" s="187"/>
      <c r="E49" s="187"/>
      <c r="F49" s="187">
        <v>8</v>
      </c>
      <c r="G49" s="187"/>
      <c r="H49" s="187"/>
      <c r="I49" s="187">
        <v>10</v>
      </c>
      <c r="J49" s="187"/>
      <c r="K49" s="187"/>
      <c r="L49" s="187"/>
      <c r="M49" s="187"/>
      <c r="N49" s="187">
        <v>9</v>
      </c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73"/>
      <c r="AH49" s="199">
        <f>MIN(B49:AF49)</f>
        <v>8</v>
      </c>
      <c r="AI49" s="200">
        <f>AVERAGE(B49:AF49)</f>
        <v>9</v>
      </c>
      <c r="AJ49" s="201">
        <f>MAX(B49:AF49)</f>
        <v>10</v>
      </c>
    </row>
    <row r="50" spans="1:36" ht="13.5" thickBot="1" x14ac:dyDescent="0.25">
      <c r="B50" s="68"/>
      <c r="C50" s="68"/>
      <c r="D50" s="68"/>
      <c r="E50" s="68"/>
      <c r="H50" s="68"/>
      <c r="I50" s="68"/>
      <c r="J50" s="68"/>
      <c r="K50" s="68"/>
      <c r="L50" s="68"/>
      <c r="O50" s="68"/>
      <c r="P50" s="68"/>
      <c r="Q50" s="68"/>
      <c r="R50" s="68"/>
      <c r="S50" s="68"/>
      <c r="V50" s="68"/>
      <c r="W50" s="68"/>
      <c r="X50" s="68"/>
      <c r="Y50" s="68"/>
      <c r="Z50" s="68"/>
      <c r="AC50" s="68"/>
      <c r="AD50" s="68"/>
      <c r="AE50" s="68"/>
      <c r="AF50" s="68"/>
      <c r="AG50" s="68"/>
      <c r="AH50" s="202" t="s">
        <v>186</v>
      </c>
      <c r="AI50" s="203" t="s">
        <v>152</v>
      </c>
      <c r="AJ50" s="204" t="s">
        <v>151</v>
      </c>
    </row>
    <row r="51" spans="1:36" ht="13.5" thickTop="1" x14ac:dyDescent="0.2"/>
  </sheetData>
  <sheetProtection algorithmName="SHA-512" hashValue="H1u6SaScJuwxw8nK6Ttu6iyk1ozGVFDciDpdoGi8vrF+0Jl6cX/sB/UJZ7IWsVN/PWhC99VW6WHomBHEAAyg0w==" saltValue="dn2nTLvQ+Eg59209qP9Qpg==" spinCount="100000" sheet="1" objects="1" scenarios="1" selectLockedCells="1" selectUnlockedCells="1"/>
  <mergeCells count="5">
    <mergeCell ref="AH7:AJ7"/>
    <mergeCell ref="AH9:AJ9"/>
    <mergeCell ref="AH11:AJ11"/>
    <mergeCell ref="AH13:AJ13"/>
    <mergeCell ref="AH15:AJ15"/>
  </mergeCells>
  <phoneticPr fontId="0" type="noConversion"/>
  <conditionalFormatting sqref="AG36:AG47 AG20:AG24 B3:AG3 AG5 AG26:AG34 AG17:AG18">
    <cfRule type="cellIs" dxfId="300" priority="38" stopIfTrue="1" operator="equal">
      <formula>"WE"</formula>
    </cfRule>
  </conditionalFormatting>
  <conditionalFormatting sqref="AI36:AI47">
    <cfRule type="cellIs" dxfId="299" priority="39" stopIfTrue="1" operator="greaterThan">
      <formula>0</formula>
    </cfRule>
  </conditionalFormatting>
  <conditionalFormatting sqref="Q23:AF23">
    <cfRule type="cellIs" dxfId="298" priority="43" stopIfTrue="1" operator="equal">
      <formula>1</formula>
    </cfRule>
  </conditionalFormatting>
  <conditionalFormatting sqref="B4:AF4">
    <cfRule type="cellIs" dxfId="297" priority="47" stopIfTrue="1" operator="equal">
      <formula>"za"</formula>
    </cfRule>
    <cfRule type="cellIs" dxfId="296" priority="48" stopIfTrue="1" operator="equal">
      <formula>"zo"</formula>
    </cfRule>
  </conditionalFormatting>
  <conditionalFormatting sqref="AG6:AG10">
    <cfRule type="cellIs" dxfId="295" priority="27" stopIfTrue="1" operator="equal">
      <formula>"WE"</formula>
    </cfRule>
  </conditionalFormatting>
  <conditionalFormatting sqref="Q6:AF6">
    <cfRule type="cellIs" dxfId="294" priority="28" stopIfTrue="1" operator="equal">
      <formula>1</formula>
    </cfRule>
  </conditionalFormatting>
  <conditionalFormatting sqref="Q10:AE10">
    <cfRule type="cellIs" dxfId="293" priority="29" stopIfTrue="1" operator="equal">
      <formula>1</formula>
    </cfRule>
  </conditionalFormatting>
  <conditionalFormatting sqref="Q7:AF7">
    <cfRule type="cellIs" dxfId="292" priority="32" stopIfTrue="1" operator="equal">
      <formula>1</formula>
    </cfRule>
    <cfRule type="cellIs" dxfId="291" priority="33" stopIfTrue="1" operator="equal">
      <formula>2</formula>
    </cfRule>
    <cfRule type="cellIs" dxfId="290" priority="34" stopIfTrue="1" operator="equal">
      <formula>3</formula>
    </cfRule>
  </conditionalFormatting>
  <conditionalFormatting sqref="AG11:AG16">
    <cfRule type="cellIs" dxfId="289" priority="20" stopIfTrue="1" operator="equal">
      <formula>"WE"</formula>
    </cfRule>
  </conditionalFormatting>
  <conditionalFormatting sqref="Q11:AE11">
    <cfRule type="cellIs" dxfId="288" priority="21" stopIfTrue="1" operator="equal">
      <formula>2</formula>
    </cfRule>
    <cfRule type="cellIs" dxfId="287" priority="22" stopIfTrue="1" operator="equal">
      <formula>1</formula>
    </cfRule>
  </conditionalFormatting>
  <conditionalFormatting sqref="AF11">
    <cfRule type="cellIs" dxfId="286" priority="23" stopIfTrue="1" operator="equal">
      <formula>1</formula>
    </cfRule>
    <cfRule type="cellIs" dxfId="285" priority="24" stopIfTrue="1" operator="equal">
      <formula>2</formula>
    </cfRule>
  </conditionalFormatting>
  <conditionalFormatting sqref="B6:D6 F6:P6">
    <cfRule type="cellIs" dxfId="284" priority="13" stopIfTrue="1" operator="equal">
      <formula>1</formula>
    </cfRule>
  </conditionalFormatting>
  <conditionalFormatting sqref="E10:P10">
    <cfRule type="cellIs" dxfId="283" priority="14" stopIfTrue="1" operator="equal">
      <formula>1</formula>
    </cfRule>
  </conditionalFormatting>
  <conditionalFormatting sqref="B7:D7 G7:P7 E6">
    <cfRule type="cellIs" dxfId="282" priority="15" stopIfTrue="1" operator="equal">
      <formula>1</formula>
    </cfRule>
    <cfRule type="cellIs" dxfId="281" priority="16" stopIfTrue="1" operator="equal">
      <formula>2</formula>
    </cfRule>
    <cfRule type="cellIs" dxfId="280" priority="17" stopIfTrue="1" operator="equal">
      <formula>3</formula>
    </cfRule>
  </conditionalFormatting>
  <conditionalFormatting sqref="B10 B22:P23">
    <cfRule type="cellIs" dxfId="279" priority="18" stopIfTrue="1" operator="equal">
      <formula>1</formula>
    </cfRule>
  </conditionalFormatting>
  <conditionalFormatting sqref="B14:F14">
    <cfRule type="colorScale" priority="12">
      <colorScale>
        <cfvo type="num" val="0"/>
        <cfvo type="num" val="&quot;23.59&quot;"/>
        <color rgb="FF7030A0"/>
        <color rgb="FF002060"/>
      </colorScale>
    </cfRule>
  </conditionalFormatting>
  <conditionalFormatting sqref="F7">
    <cfRule type="cellIs" dxfId="278" priority="9" stopIfTrue="1" operator="equal">
      <formula>1</formula>
    </cfRule>
    <cfRule type="cellIs" dxfId="277" priority="10" stopIfTrue="1" operator="equal">
      <formula>2</formula>
    </cfRule>
    <cfRule type="cellIs" dxfId="276" priority="11" stopIfTrue="1" operator="equal">
      <formula>3</formula>
    </cfRule>
  </conditionalFormatting>
  <conditionalFormatting sqref="E7">
    <cfRule type="cellIs" dxfId="275" priority="6" stopIfTrue="1" operator="equal">
      <formula>1</formula>
    </cfRule>
    <cfRule type="cellIs" dxfId="274" priority="7" stopIfTrue="1" operator="equal">
      <formula>2</formula>
    </cfRule>
    <cfRule type="cellIs" dxfId="273" priority="8" stopIfTrue="1" operator="equal">
      <formula>3</formula>
    </cfRule>
  </conditionalFormatting>
  <conditionalFormatting sqref="E11:P11">
    <cfRule type="cellIs" dxfId="272" priority="2" stopIfTrue="1" operator="equal">
      <formula>2</formula>
    </cfRule>
    <cfRule type="cellIs" dxfId="271" priority="3" stopIfTrue="1" operator="equal">
      <formula>1</formula>
    </cfRule>
  </conditionalFormatting>
  <conditionalFormatting sqref="B11:D11">
    <cfRule type="cellIs" dxfId="270" priority="4" stopIfTrue="1" operator="equal">
      <formula>1</formula>
    </cfRule>
    <cfRule type="cellIs" dxfId="269" priority="5" stopIfTrue="1" operator="equal">
      <formula>2</formula>
    </cfRule>
  </conditionalFormatting>
  <conditionalFormatting sqref="AG48:AG49">
    <cfRule type="cellIs" dxfId="268" priority="1" stopIfTrue="1" operator="equal">
      <formula>"WE"</formula>
    </cfRule>
  </conditionalFormatting>
  <dataValidations count="10">
    <dataValidation type="list" allowBlank="1" showInputMessage="1" showErrorMessage="1" sqref="C8:AF8" xr:uid="{00000000-0002-0000-0100-000000000000}">
      <formula1>$AM$7:$AM$9</formula1>
    </dataValidation>
    <dataValidation type="list" allowBlank="1" showErrorMessage="1" errorTitle="Plaats" error="Enkel input mogelijk van :_x000a_ L (inks)_x000a_ B (eide)_x000a_ R (echts)" sqref="Q20:AF22 B8 B20:P21" xr:uid="{00000000-0002-0000-0100-000001000000}">
      <formula1>$AM$7:$AM$9</formula1>
    </dataValidation>
    <dataValidation type="list" allowBlank="1" showErrorMessage="1" errorTitle="Lichtschuw" error="Enkel input mogelijk van :_x000a_ 0 : neen_x000a_ 1 : ja" sqref="B10:AF10 Q23:AF23 B22:P22" xr:uid="{00000000-0002-0000-0100-000002000000}">
      <formula1>$AO$7:$AO$8</formula1>
    </dataValidation>
    <dataValidation type="list" allowBlank="1" showErrorMessage="1" errorTitle="Braken" error="Enkel input mogelijk van :_x000a_ 0 : neen_x000a_ 1 : neiging tot_x000a_ 2 : ja" sqref="Q11:AF11" xr:uid="{00000000-0002-0000-0100-000003000000}">
      <formula1>$AP$7:$AP$9</formula1>
    </dataValidation>
    <dataValidation type="list" allowBlank="1" showErrorMessage="1" errorTitle="Graad" error="Enkel input mogelijk van :_x000a_ 1 : licht of opkomend_x000a_ 2 : middelmatig_x000a_ 3 : hevig" sqref="B7:AF7 E6" xr:uid="{00000000-0002-0000-0100-000004000000}">
      <formula1>$AL$7:$AL$9</formula1>
    </dataValidation>
    <dataValidation type="list" allowBlank="1" showErrorMessage="1" errorTitle="dag" error="geen geldig input van dag : enkel_x000a_za, zo, ma, di ,wo, do ,vrij_x000a_mogelijk" sqref="B4" xr:uid="{00000000-0002-0000-0100-000005000000}">
      <formula1>$AQ$7:$AQ$13</formula1>
    </dataValidation>
    <dataValidation type="list" allowBlank="1" showErrorMessage="1" errorTitle="aard" error="Enkel input van D of K mogelijk" sqref="B9:AF9" xr:uid="{00000000-0002-0000-0100-000006000000}">
      <formula1>$AN$7:$AN$8</formula1>
    </dataValidation>
    <dataValidation type="list" allowBlank="1" showInputMessage="1" showErrorMessage="1" sqref="Q12:AF16" xr:uid="{00000000-0002-0000-0100-000007000000}">
      <formula1>$AN$14:$AN$36</formula1>
    </dataValidation>
    <dataValidation type="list" allowBlank="1" errorTitle="Braken" error="Enkel input mogelijk van :_x000a_ 0 : neen_x000a_ 1 : neiging tot_x000a_ 2 : ja" sqref="B11:P11" xr:uid="{00000000-0002-0000-0100-000008000000}">
      <formula1>$AP$7:$AP$9</formula1>
    </dataValidation>
    <dataValidation type="list" allowBlank="1" showInputMessage="1" showErrorMessage="1" sqref="B6:D6 F6:P6" xr:uid="{00000000-0002-0000-0100-000009000000}">
      <formula1>$AP$7:$AP$8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0"/>
  <sheetViews>
    <sheetView zoomScaleNormal="100" workbookViewId="0">
      <pane xSplit="1" ySplit="5" topLeftCell="M6" activePane="bottomRight" state="frozen"/>
      <selection activeCell="C26" sqref="C26"/>
      <selection pane="topRight" activeCell="C26" sqref="C26"/>
      <selection pane="bottomLeft" activeCell="C26" sqref="C2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7" max="37" width="9.710937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>WE</v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>WE</v>
      </c>
      <c r="I3" s="5" t="str">
        <f t="shared" si="0"/>
        <v>WE</v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>WE</v>
      </c>
      <c r="P3" s="5" t="str">
        <f t="shared" si="0"/>
        <v>WE</v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>WE</v>
      </c>
      <c r="W3" s="5" t="str">
        <f t="shared" si="0"/>
        <v>WE</v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>WE</v>
      </c>
      <c r="AD3" s="5" t="str">
        <f t="shared" si="0"/>
        <v>WE</v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20">
        <f>DATE(INFO!$C$12,1,B5)</f>
        <v>1</v>
      </c>
      <c r="C4" s="120">
        <f>DATE(INFO!$C$12,1,C5)</f>
        <v>2</v>
      </c>
      <c r="D4" s="120">
        <f>DATE(INFO!$C$12,1,D5)</f>
        <v>3</v>
      </c>
      <c r="E4" s="120">
        <f>DATE(INFO!$C$12,1,E5)</f>
        <v>4</v>
      </c>
      <c r="F4" s="120">
        <f>DATE(INFO!$C$12,1,F5)</f>
        <v>5</v>
      </c>
      <c r="G4" s="120">
        <f>DATE(INFO!$C$12,1,G5)</f>
        <v>6</v>
      </c>
      <c r="H4" s="120">
        <f>DATE(INFO!$C$12,1,H5)</f>
        <v>7</v>
      </c>
      <c r="I4" s="120">
        <f>DATE(INFO!$C$12,1,I5)</f>
        <v>8</v>
      </c>
      <c r="J4" s="120">
        <f>DATE(INFO!$C$12,1,J5)</f>
        <v>9</v>
      </c>
      <c r="K4" s="120">
        <f>DATE(INFO!$C$12,1,K5)</f>
        <v>10</v>
      </c>
      <c r="L4" s="120">
        <f>DATE(INFO!$C$12,1,L5)</f>
        <v>11</v>
      </c>
      <c r="M4" s="120">
        <f>DATE(INFO!$C$12,1,M5)</f>
        <v>12</v>
      </c>
      <c r="N4" s="120">
        <f>DATE(INFO!$C$12,1,N5)</f>
        <v>13</v>
      </c>
      <c r="O4" s="120">
        <f>DATE(INFO!$C$12,1,O5)</f>
        <v>14</v>
      </c>
      <c r="P4" s="120">
        <f>DATE(INFO!$C$12,1,P5)</f>
        <v>15</v>
      </c>
      <c r="Q4" s="120">
        <f>DATE(INFO!$C$12,1,Q5)</f>
        <v>16</v>
      </c>
      <c r="R4" s="120">
        <f>DATE(INFO!$C$12,1,R5)</f>
        <v>17</v>
      </c>
      <c r="S4" s="120">
        <f>DATE(INFO!$C$12,1,S5)</f>
        <v>18</v>
      </c>
      <c r="T4" s="120">
        <f>DATE(INFO!$C$12,1,T5)</f>
        <v>19</v>
      </c>
      <c r="U4" s="120">
        <f>DATE(INFO!$C$12,1,U5)</f>
        <v>20</v>
      </c>
      <c r="V4" s="120">
        <f>DATE(INFO!$C$12,1,V5)</f>
        <v>21</v>
      </c>
      <c r="W4" s="120">
        <f>DATE(INFO!$C$12,1,W5)</f>
        <v>22</v>
      </c>
      <c r="X4" s="120">
        <f>DATE(INFO!$C$12,1,X5)</f>
        <v>23</v>
      </c>
      <c r="Y4" s="120">
        <f>DATE(INFO!$C$12,1,Y5)</f>
        <v>24</v>
      </c>
      <c r="Z4" s="120">
        <f>DATE(INFO!$C$12,1,Z5)</f>
        <v>25</v>
      </c>
      <c r="AA4" s="120">
        <f>DATE(INFO!$C$12,1,AA5)</f>
        <v>26</v>
      </c>
      <c r="AB4" s="120">
        <f>DATE(INFO!$C$12,1,AB5)</f>
        <v>27</v>
      </c>
      <c r="AC4" s="120">
        <f>DATE(INFO!$C$12,1,AC5)</f>
        <v>28</v>
      </c>
      <c r="AD4" s="120">
        <f>DATE(INFO!$C$12,1,AD5)</f>
        <v>29</v>
      </c>
      <c r="AE4" s="120">
        <f>DATE(INFO!$C$12,1,AE5)</f>
        <v>30</v>
      </c>
      <c r="AF4" s="120">
        <f>DATE(INFO!$C$12,1,AF5)</f>
        <v>31</v>
      </c>
      <c r="AG4"/>
    </row>
    <row r="5" spans="1:46" s="4" customFormat="1" ht="21.75" customHeight="1" thickTop="1" thickBot="1" x14ac:dyDescent="0.25">
      <c r="A5" s="86" t="str">
        <f>"Januari "&amp;INFO!B12</f>
        <v xml:space="preserve">Januari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 t="s">
        <v>7</v>
      </c>
      <c r="AS12" s="44" t="s">
        <v>9</v>
      </c>
      <c r="AT12" s="44" t="s">
        <v>10</v>
      </c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/>
      <c r="AS13" s="44"/>
      <c r="AT13" s="44"/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/>
      <c r="AS14" s="44"/>
      <c r="AT14" s="44"/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9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9" s="10" customFormat="1" ht="13.5" customHeight="1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9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9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9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  <c r="AO21" s="158"/>
      <c r="AQ21" s="160"/>
    </row>
    <row r="22" spans="1:49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9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  <c r="AW23" s="174"/>
    </row>
    <row r="24" spans="1:49" s="10" customFormat="1" ht="22.5" customHeight="1" thickTop="1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H24"/>
      <c r="AI24"/>
      <c r="AJ24"/>
      <c r="AN24" s="10" t="s">
        <v>118</v>
      </c>
    </row>
    <row r="25" spans="1:49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9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17"/>
      <c r="AH26" s="50"/>
      <c r="AI26" s="51"/>
      <c r="AJ26" s="52"/>
      <c r="AN26" s="10" t="s">
        <v>120</v>
      </c>
    </row>
    <row r="27" spans="1:49" ht="19.5" customHeight="1" x14ac:dyDescent="0.2">
      <c r="A27" s="118" t="s">
        <v>74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117"/>
      <c r="AH27" s="53"/>
      <c r="AI27" s="54"/>
      <c r="AJ27" s="55"/>
      <c r="AN27" s="10" t="s">
        <v>121</v>
      </c>
    </row>
    <row r="28" spans="1:49" ht="19.5" customHeight="1" x14ac:dyDescent="0.2">
      <c r="A28" s="118" t="s">
        <v>74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117"/>
      <c r="AH28" s="53"/>
      <c r="AI28" s="54"/>
      <c r="AJ28" s="55"/>
      <c r="AN28" s="10" t="s">
        <v>122</v>
      </c>
    </row>
    <row r="29" spans="1:49" ht="19.5" customHeight="1" x14ac:dyDescent="0.2">
      <c r="A29" s="166" t="s">
        <v>149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117"/>
      <c r="AH29" s="57"/>
      <c r="AI29" s="27">
        <f>SUM(B29:AF29)</f>
        <v>0</v>
      </c>
      <c r="AJ29" s="55"/>
      <c r="AN29" s="10" t="s">
        <v>123</v>
      </c>
    </row>
    <row r="30" spans="1:49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117"/>
      <c r="AH30" s="58"/>
      <c r="AI30" s="27">
        <f>SUM(B30:AF30)</f>
        <v>0</v>
      </c>
      <c r="AJ30" s="55"/>
      <c r="AN30" t="s">
        <v>124</v>
      </c>
    </row>
    <row r="31" spans="1:49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117"/>
      <c r="AH31" s="58"/>
      <c r="AI31" s="27">
        <f>SUM(B31:AF31)</f>
        <v>0</v>
      </c>
      <c r="AJ31" s="55"/>
      <c r="AN31" s="10" t="s">
        <v>125</v>
      </c>
    </row>
    <row r="32" spans="1:49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117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117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105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se3vonSUA9NLtPr3aYIKyYKzFCtyKxISBpSz0769lEjNze9OIHECt2GW+vXuqHLKVtPMZrIvdZSzL8K9Av1uoQ==" saltValue="GbEPpZ2Z+MUHIjtezBvCSA==" spinCount="100000" sheet="1" objects="1" scenarios="1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26:AG34 AG20:AG23 AG36:AG46 AG5:AG10 AG3 AG17:AG18">
    <cfRule type="cellIs" dxfId="267" priority="17" stopIfTrue="1" operator="equal">
      <formula>"WE"</formula>
    </cfRule>
  </conditionalFormatting>
  <conditionalFormatting sqref="AI36:AI46">
    <cfRule type="cellIs" dxfId="266" priority="18" stopIfTrue="1" operator="greaterThan">
      <formula>0</formula>
    </cfRule>
  </conditionalFormatting>
  <conditionalFormatting sqref="B6:D6 F6:AF6">
    <cfRule type="cellIs" dxfId="265" priority="19" stopIfTrue="1" operator="equal">
      <formula>1</formula>
    </cfRule>
  </conditionalFormatting>
  <conditionalFormatting sqref="B10:AF10">
    <cfRule type="cellIs" dxfId="264" priority="20" stopIfTrue="1" operator="equal">
      <formula>1</formula>
    </cfRule>
  </conditionalFormatting>
  <conditionalFormatting sqref="B7:D7 G7:AF7">
    <cfRule type="cellIs" dxfId="263" priority="23" stopIfTrue="1" operator="equal">
      <formula>1</formula>
    </cfRule>
    <cfRule type="cellIs" dxfId="262" priority="24" stopIfTrue="1" operator="equal">
      <formula>2</formula>
    </cfRule>
    <cfRule type="cellIs" dxfId="261" priority="25" stopIfTrue="1" operator="equal">
      <formula>3</formula>
    </cfRule>
  </conditionalFormatting>
  <conditionalFormatting sqref="B10 B22:AF23">
    <cfRule type="cellIs" dxfId="260" priority="26" stopIfTrue="1" operator="equal">
      <formula>1</formula>
    </cfRule>
  </conditionalFormatting>
  <conditionalFormatting sqref="B14:F14">
    <cfRule type="colorScale" priority="9">
      <colorScale>
        <cfvo type="num" val="0"/>
        <cfvo type="num" val="&quot;23.59&quot;"/>
        <color rgb="FF7030A0"/>
        <color rgb="FF002060"/>
      </colorScale>
    </cfRule>
  </conditionalFormatting>
  <conditionalFormatting sqref="AG11:AG16">
    <cfRule type="cellIs" dxfId="259" priority="10" stopIfTrue="1" operator="equal">
      <formula>"WE"</formula>
    </cfRule>
  </conditionalFormatting>
  <conditionalFormatting sqref="B11:AF11">
    <cfRule type="cellIs" dxfId="258" priority="13" stopIfTrue="1" operator="equal">
      <formula>1</formula>
    </cfRule>
    <cfRule type="cellIs" dxfId="257" priority="14" stopIfTrue="1" operator="equal">
      <formula>2</formula>
    </cfRule>
  </conditionalFormatting>
  <conditionalFormatting sqref="E6">
    <cfRule type="cellIs" dxfId="256" priority="8" stopIfTrue="1" operator="equal">
      <formula>1</formula>
    </cfRule>
  </conditionalFormatting>
  <conditionalFormatting sqref="F7">
    <cfRule type="cellIs" dxfId="255" priority="5" stopIfTrue="1" operator="equal">
      <formula>1</formula>
    </cfRule>
    <cfRule type="cellIs" dxfId="254" priority="6" stopIfTrue="1" operator="equal">
      <formula>2</formula>
    </cfRule>
    <cfRule type="cellIs" dxfId="253" priority="7" stopIfTrue="1" operator="equal">
      <formula>3</formula>
    </cfRule>
  </conditionalFormatting>
  <conditionalFormatting sqref="E7">
    <cfRule type="cellIs" dxfId="252" priority="2" stopIfTrue="1" operator="equal">
      <formula>1</formula>
    </cfRule>
    <cfRule type="cellIs" dxfId="251" priority="3" stopIfTrue="1" operator="equal">
      <formula>2</formula>
    </cfRule>
    <cfRule type="cellIs" dxfId="250" priority="4" stopIfTrue="1" operator="equal">
      <formula>3</formula>
    </cfRule>
  </conditionalFormatting>
  <conditionalFormatting sqref="AG47:AG48">
    <cfRule type="cellIs" dxfId="249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2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200-000001000000}">
      <formula1>$AL$7:$AL$9</formula1>
    </dataValidation>
    <dataValidation type="list" allowBlank="1" errorTitle="Braken" error="Enkel input mogelijk van :_x000a_ 0 : neen_x000a_ 1 : neiging tot_x000a_ 2 : ja" sqref="B11:AF11" xr:uid="{00000000-0002-0000-0200-000002000000}">
      <formula1>$AP$7:$AP$9</formula1>
    </dataValidation>
    <dataValidation type="list" allowBlank="1" showErrorMessage="1" errorTitle="Lichtschuw" error="Enkel input mogelijk van :_x000a_ 0 : neen_x000a_ 1 : ja" sqref="B10:AF10 B22:AF22" xr:uid="{00000000-0002-0000-0200-000003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200-000004000000}">
      <formula1>$AM$7:$AM$9</formula1>
    </dataValidation>
    <dataValidation type="list" allowBlank="1" showInputMessage="1" showErrorMessage="1" sqref="B6:AF6" xr:uid="{00000000-0002-0000-0200-000005000000}">
      <formula1>$AP$7:$AP$8</formula1>
    </dataValidation>
    <dataValidation type="list" allowBlank="1" showInputMessage="1" showErrorMessage="1" sqref="C8:AF8" xr:uid="{00000000-0002-0000-0200-000006000000}">
      <formula1>$AM$7:$AM$9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50"/>
  <sheetViews>
    <sheetView zoomScaleNormal="100" workbookViewId="0">
      <pane xSplit="1" ySplit="5" topLeftCell="B6" activePane="bottomRight" state="frozen"/>
      <selection activeCell="C26" sqref="C26"/>
      <selection pane="topRight" activeCell="C26" sqref="C26"/>
      <selection pane="bottomLeft" activeCell="C26" sqref="C2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88" t="str">
        <f>IF(6=(WEEKDAY(B4,2)),"WE",IF(7=(WEEKDAY(B4,2)),"WE",""))</f>
        <v/>
      </c>
      <c r="C3" s="88" t="str">
        <f t="shared" ref="C3:AF3" si="0">IF(6=(WEEKDAY(C4,2)),"WE",IF(7=(WEEKDAY(C4,2)),"WE",""))</f>
        <v/>
      </c>
      <c r="D3" s="88" t="str">
        <f t="shared" si="0"/>
        <v/>
      </c>
      <c r="E3" s="88" t="str">
        <f t="shared" si="0"/>
        <v>WE</v>
      </c>
      <c r="F3" s="88" t="str">
        <f t="shared" si="0"/>
        <v>WE</v>
      </c>
      <c r="G3" s="88" t="str">
        <f t="shared" si="0"/>
        <v/>
      </c>
      <c r="H3" s="88" t="str">
        <f t="shared" si="0"/>
        <v/>
      </c>
      <c r="I3" s="88" t="str">
        <f t="shared" si="0"/>
        <v/>
      </c>
      <c r="J3" s="88" t="str">
        <f t="shared" si="0"/>
        <v/>
      </c>
      <c r="K3" s="88" t="str">
        <f t="shared" si="0"/>
        <v/>
      </c>
      <c r="L3" s="88" t="str">
        <f t="shared" si="0"/>
        <v>WE</v>
      </c>
      <c r="M3" s="88" t="str">
        <f t="shared" si="0"/>
        <v>WE</v>
      </c>
      <c r="N3" s="88" t="str">
        <f t="shared" si="0"/>
        <v/>
      </c>
      <c r="O3" s="88" t="str">
        <f t="shared" si="0"/>
        <v/>
      </c>
      <c r="P3" s="88" t="str">
        <f t="shared" si="0"/>
        <v/>
      </c>
      <c r="Q3" s="88" t="str">
        <f t="shared" si="0"/>
        <v/>
      </c>
      <c r="R3" s="88" t="str">
        <f t="shared" si="0"/>
        <v/>
      </c>
      <c r="S3" s="88" t="str">
        <f t="shared" si="0"/>
        <v>WE</v>
      </c>
      <c r="T3" s="88" t="str">
        <f t="shared" si="0"/>
        <v>WE</v>
      </c>
      <c r="U3" s="88" t="str">
        <f t="shared" si="0"/>
        <v/>
      </c>
      <c r="V3" s="88" t="str">
        <f t="shared" si="0"/>
        <v/>
      </c>
      <c r="W3" s="88" t="str">
        <f t="shared" si="0"/>
        <v/>
      </c>
      <c r="X3" s="88" t="str">
        <f t="shared" si="0"/>
        <v/>
      </c>
      <c r="Y3" s="88" t="str">
        <f t="shared" si="0"/>
        <v/>
      </c>
      <c r="Z3" s="88" t="str">
        <f t="shared" si="0"/>
        <v>WE</v>
      </c>
      <c r="AA3" s="88" t="str">
        <f t="shared" si="0"/>
        <v>WE</v>
      </c>
      <c r="AB3" s="88" t="str">
        <f t="shared" si="0"/>
        <v/>
      </c>
      <c r="AC3" s="88" t="str">
        <f t="shared" si="0"/>
        <v/>
      </c>
      <c r="AD3" s="88" t="str">
        <f t="shared" si="0"/>
        <v/>
      </c>
      <c r="AE3" s="88" t="str">
        <f t="shared" si="0"/>
        <v/>
      </c>
      <c r="AF3" s="88" t="str">
        <f t="shared" si="0"/>
        <v/>
      </c>
      <c r="AG3" s="5"/>
    </row>
    <row r="4" spans="1:46" ht="13.5" thickBot="1" x14ac:dyDescent="0.25">
      <c r="B4" s="120">
        <f>DATE(INFO!$C$12,2,B5)</f>
        <v>32</v>
      </c>
      <c r="C4" s="120">
        <f>DATE(INFO!$C$12,2,C5)</f>
        <v>33</v>
      </c>
      <c r="D4" s="120">
        <f>DATE(INFO!$C$12,2,D5)</f>
        <v>34</v>
      </c>
      <c r="E4" s="120">
        <f>DATE(INFO!$C$12,2,E5)</f>
        <v>35</v>
      </c>
      <c r="F4" s="120">
        <f>DATE(INFO!$C$12,2,F5)</f>
        <v>36</v>
      </c>
      <c r="G4" s="120">
        <f>DATE(INFO!$C$12,2,G5)</f>
        <v>37</v>
      </c>
      <c r="H4" s="120">
        <f>DATE(INFO!$C$12,2,H5)</f>
        <v>38</v>
      </c>
      <c r="I4" s="120">
        <f>DATE(INFO!$C$12,2,I5)</f>
        <v>39</v>
      </c>
      <c r="J4" s="120">
        <f>DATE(INFO!$C$12,2,J5)</f>
        <v>40</v>
      </c>
      <c r="K4" s="120">
        <f>DATE(INFO!$C$12,2,K5)</f>
        <v>41</v>
      </c>
      <c r="L4" s="120">
        <f>DATE(INFO!$C$12,2,L5)</f>
        <v>42</v>
      </c>
      <c r="M4" s="120">
        <f>DATE(INFO!$C$12,2,M5)</f>
        <v>43</v>
      </c>
      <c r="N4" s="120">
        <f>DATE(INFO!$C$12,2,N5)</f>
        <v>44</v>
      </c>
      <c r="O4" s="120">
        <f>DATE(INFO!$C$12,2,O5)</f>
        <v>45</v>
      </c>
      <c r="P4" s="120">
        <f>DATE(INFO!$C$12,2,P5)</f>
        <v>46</v>
      </c>
      <c r="Q4" s="120">
        <f>DATE(INFO!$C$12,2,Q5)</f>
        <v>47</v>
      </c>
      <c r="R4" s="120">
        <f>DATE(INFO!$C$12,2,R5)</f>
        <v>48</v>
      </c>
      <c r="S4" s="120">
        <f>DATE(INFO!$C$12,2,S5)</f>
        <v>49</v>
      </c>
      <c r="T4" s="120">
        <f>DATE(INFO!$C$12,2,T5)</f>
        <v>50</v>
      </c>
      <c r="U4" s="120">
        <f>DATE(INFO!$C$12,2,U5)</f>
        <v>51</v>
      </c>
      <c r="V4" s="120">
        <f>DATE(INFO!$C$12,2,V5)</f>
        <v>52</v>
      </c>
      <c r="W4" s="120">
        <f>DATE(INFO!$C$12,2,W5)</f>
        <v>53</v>
      </c>
      <c r="X4" s="120">
        <f>DATE(INFO!$C$12,2,X5)</f>
        <v>54</v>
      </c>
      <c r="Y4" s="120">
        <f>DATE(INFO!$C$12,2,Y5)</f>
        <v>55</v>
      </c>
      <c r="Z4" s="120">
        <f>DATE(INFO!$C$12,2,Z5)</f>
        <v>56</v>
      </c>
      <c r="AA4" s="120">
        <f>DATE(INFO!$C$12,2,AA5)</f>
        <v>57</v>
      </c>
      <c r="AB4" s="120">
        <f>DATE(INFO!$C$12,2,AB5)</f>
        <v>58</v>
      </c>
      <c r="AC4" s="120">
        <f>DATE(INFO!$C$12,2,AC5)</f>
        <v>59</v>
      </c>
      <c r="AD4" s="120">
        <f>DATE(INFO!$C$12,2,AD5)</f>
        <v>60</v>
      </c>
      <c r="AE4" s="120">
        <f>DATE(INFO!$C$12,2,AE5)</f>
        <v>61</v>
      </c>
      <c r="AF4" s="120">
        <f>DATE(INFO!$C$12,2,AF5)</f>
        <v>62</v>
      </c>
      <c r="AG4"/>
    </row>
    <row r="5" spans="1:46" s="4" customFormat="1" ht="21.75" customHeight="1" thickTop="1" thickBot="1" x14ac:dyDescent="0.25">
      <c r="A5" s="86" t="str">
        <f>"Februari "&amp;INFO!B12</f>
        <v xml:space="preserve">Februari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 t="s">
        <v>7</v>
      </c>
      <c r="AS12" s="44" t="s">
        <v>9</v>
      </c>
      <c r="AT12" s="44" t="s">
        <v>10</v>
      </c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/>
      <c r="AS13" s="44"/>
      <c r="AT13" s="44"/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/>
      <c r="AS14" s="44"/>
      <c r="AT14" s="44"/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6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6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79" t="s">
        <v>13</v>
      </c>
      <c r="AI19" s="180" t="s">
        <v>15</v>
      </c>
      <c r="AJ19" s="181" t="s">
        <v>12</v>
      </c>
      <c r="AN19" s="10" t="s">
        <v>113</v>
      </c>
    </row>
    <row r="20" spans="1:46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L20" s="26"/>
      <c r="AM20" s="26"/>
      <c r="AN20" s="10" t="s">
        <v>114</v>
      </c>
      <c r="AO20" s="26"/>
      <c r="AP20" s="49"/>
      <c r="AQ20" s="43"/>
      <c r="AS20" s="43"/>
      <c r="AT20" s="43"/>
    </row>
    <row r="21" spans="1:46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L21" s="26"/>
      <c r="AM21" s="26"/>
      <c r="AN21" s="10" t="s">
        <v>115</v>
      </c>
      <c r="AO21" s="26"/>
      <c r="AP21" s="49"/>
      <c r="AQ21" s="43"/>
      <c r="AS21" s="43"/>
      <c r="AT21" s="43"/>
    </row>
    <row r="22" spans="1:46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L22" s="26"/>
      <c r="AM22" s="26"/>
      <c r="AN22" s="10" t="s">
        <v>116</v>
      </c>
      <c r="AO22" s="26"/>
      <c r="AP22" s="49"/>
      <c r="AQ22" s="43"/>
      <c r="AS22" s="43"/>
      <c r="AT22" s="43"/>
    </row>
    <row r="23" spans="1:46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L23" s="26"/>
      <c r="AM23" s="26"/>
      <c r="AN23" s="10" t="s">
        <v>117</v>
      </c>
      <c r="AO23" s="26"/>
      <c r="AP23" s="49"/>
      <c r="AQ23" s="43"/>
      <c r="AS23" s="43"/>
      <c r="AT23" s="43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7"/>
      <c r="AM24" s="107"/>
      <c r="AN24" s="10" t="s">
        <v>118</v>
      </c>
      <c r="AO24" s="107"/>
      <c r="AP24" s="107"/>
      <c r="AQ24" s="1"/>
      <c r="AS24" s="1"/>
      <c r="AT24" s="1"/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114" t="s">
        <v>31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114" t="s">
        <v>31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113" t="s">
        <v>66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6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6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105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5A2xjDAYYu/G2fON7yXib+VZJp/A4gQ+kX6kEXbB4VixY1wkrYL0VzcuiXlkuOL86Z6zD30r18Yy6TIUkvTM0w==" saltValue="pPMTThNsn0WDVGNrCUJYog==" spinCount="100000" sheet="1" objects="1" scenarios="1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26:AG34 AG24 AG36:AG46 AG5 AG3">
    <cfRule type="cellIs" dxfId="248" priority="81" stopIfTrue="1" operator="equal">
      <formula>"WE"</formula>
    </cfRule>
  </conditionalFormatting>
  <conditionalFormatting sqref="AI36:AI46">
    <cfRule type="cellIs" dxfId="247" priority="82" stopIfTrue="1" operator="greaterThan">
      <formula>0</formula>
    </cfRule>
  </conditionalFormatting>
  <conditionalFormatting sqref="B24:AF24">
    <cfRule type="cellIs" dxfId="246" priority="87" stopIfTrue="1" operator="equal">
      <formula>1</formula>
    </cfRule>
  </conditionalFormatting>
  <conditionalFormatting sqref="AG20:AG23 AG6:AG10 AG17:AG18">
    <cfRule type="cellIs" dxfId="245" priority="53" stopIfTrue="1" operator="equal">
      <formula>"WE"</formula>
    </cfRule>
  </conditionalFormatting>
  <conditionalFormatting sqref="B23:AF23">
    <cfRule type="cellIs" dxfId="244" priority="59" stopIfTrue="1" operator="equal">
      <formula>1</formula>
    </cfRule>
  </conditionalFormatting>
  <conditionalFormatting sqref="AG11:AG16">
    <cfRule type="cellIs" dxfId="243" priority="48" stopIfTrue="1" operator="equal">
      <formula>"WE"</formula>
    </cfRule>
  </conditionalFormatting>
  <conditionalFormatting sqref="E6">
    <cfRule type="cellIs" dxfId="242" priority="8" stopIfTrue="1" operator="equal">
      <formula>1</formula>
    </cfRule>
  </conditionalFormatting>
  <conditionalFormatting sqref="F7">
    <cfRule type="cellIs" dxfId="241" priority="5" stopIfTrue="1" operator="equal">
      <formula>1</formula>
    </cfRule>
    <cfRule type="cellIs" dxfId="240" priority="6" stopIfTrue="1" operator="equal">
      <formula>2</formula>
    </cfRule>
    <cfRule type="cellIs" dxfId="239" priority="7" stopIfTrue="1" operator="equal">
      <formula>3</formula>
    </cfRule>
  </conditionalFormatting>
  <conditionalFormatting sqref="E7">
    <cfRule type="cellIs" dxfId="238" priority="2" stopIfTrue="1" operator="equal">
      <formula>1</formula>
    </cfRule>
    <cfRule type="cellIs" dxfId="237" priority="3" stopIfTrue="1" operator="equal">
      <formula>2</formula>
    </cfRule>
    <cfRule type="cellIs" dxfId="236" priority="4" stopIfTrue="1" operator="equal">
      <formula>3</formula>
    </cfRule>
  </conditionalFormatting>
  <conditionalFormatting sqref="B14:F14">
    <cfRule type="colorScale" priority="9">
      <colorScale>
        <cfvo type="num" val="0"/>
        <cfvo type="num" val="&quot;23.59&quot;"/>
        <color rgb="FF7030A0"/>
        <color rgb="FF002060"/>
      </colorScale>
    </cfRule>
  </conditionalFormatting>
  <conditionalFormatting sqref="B6:D6 F6:AF6">
    <cfRule type="cellIs" dxfId="235" priority="12" stopIfTrue="1" operator="equal">
      <formula>1</formula>
    </cfRule>
  </conditionalFormatting>
  <conditionalFormatting sqref="B10:AF10">
    <cfRule type="cellIs" dxfId="234" priority="13" stopIfTrue="1" operator="equal">
      <formula>1</formula>
    </cfRule>
  </conditionalFormatting>
  <conditionalFormatting sqref="B7:D7 G7:AF7">
    <cfRule type="cellIs" dxfId="233" priority="14" stopIfTrue="1" operator="equal">
      <formula>1</formula>
    </cfRule>
    <cfRule type="cellIs" dxfId="232" priority="15" stopIfTrue="1" operator="equal">
      <formula>2</formula>
    </cfRule>
    <cfRule type="cellIs" dxfId="231" priority="16" stopIfTrue="1" operator="equal">
      <formula>3</formula>
    </cfRule>
  </conditionalFormatting>
  <conditionalFormatting sqref="B10 B22:AF22">
    <cfRule type="cellIs" dxfId="230" priority="17" stopIfTrue="1" operator="equal">
      <formula>1</formula>
    </cfRule>
  </conditionalFormatting>
  <conditionalFormatting sqref="B11:AF11">
    <cfRule type="cellIs" dxfId="229" priority="10" stopIfTrue="1" operator="equal">
      <formula>1</formula>
    </cfRule>
    <cfRule type="cellIs" dxfId="228" priority="11" stopIfTrue="1" operator="equal">
      <formula>2</formula>
    </cfRule>
  </conditionalFormatting>
  <conditionalFormatting sqref="AG47:AG48">
    <cfRule type="cellIs" dxfId="227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3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3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3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300-000003000000}">
      <formula1>$AM$7:$AM$9</formula1>
    </dataValidation>
    <dataValidation type="list" allowBlank="1" showInputMessage="1" showErrorMessage="1" sqref="C8:AF8" xr:uid="{00000000-0002-0000-0300-000004000000}">
      <formula1>$AM$7:$AM$9</formula1>
    </dataValidation>
    <dataValidation type="list" allowBlank="1" showInputMessage="1" showErrorMessage="1" sqref="B6:AF6" xr:uid="{00000000-0002-0000-03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3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50"/>
  <sheetViews>
    <sheetView workbookViewId="0">
      <pane xSplit="1" ySplit="5" topLeftCell="B6" activePane="bottomRight" state="frozen"/>
      <selection activeCell="C26" sqref="C26"/>
      <selection pane="topRight" activeCell="C26" sqref="C26"/>
      <selection pane="bottomLeft" activeCell="C26" sqref="C2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7" width="9.140625" hidden="1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>WE</v>
      </c>
      <c r="E3" s="5" t="str">
        <f t="shared" si="0"/>
        <v>WE</v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>WE</v>
      </c>
      <c r="L3" s="5" t="str">
        <f t="shared" si="0"/>
        <v>WE</v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>WE</v>
      </c>
      <c r="S3" s="5" t="str">
        <f t="shared" si="0"/>
        <v>WE</v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/>
      </c>
      <c r="X3" s="5" t="str">
        <f t="shared" si="0"/>
        <v/>
      </c>
      <c r="Y3" s="5" t="str">
        <f t="shared" si="0"/>
        <v>WE</v>
      </c>
      <c r="Z3" s="5" t="str">
        <f t="shared" si="0"/>
        <v>WE</v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/>
      </c>
      <c r="AE3" s="5" t="str">
        <f t="shared" si="0"/>
        <v/>
      </c>
      <c r="AF3" s="5" t="str">
        <f t="shared" si="0"/>
        <v>WE</v>
      </c>
      <c r="AG3" s="5"/>
    </row>
    <row r="4" spans="1:46" ht="13.5" thickBot="1" x14ac:dyDescent="0.25">
      <c r="B4" s="120">
        <f>DATE(INFO!$C$12,3,B5)</f>
        <v>61</v>
      </c>
      <c r="C4" s="120">
        <f>DATE(INFO!$C$12,3,C5)</f>
        <v>62</v>
      </c>
      <c r="D4" s="120">
        <f>DATE(INFO!$C$12,3,D5)</f>
        <v>63</v>
      </c>
      <c r="E4" s="120">
        <f>DATE(INFO!$C$12,3,E5)</f>
        <v>64</v>
      </c>
      <c r="F4" s="120">
        <f>DATE(INFO!$C$12,3,F5)</f>
        <v>65</v>
      </c>
      <c r="G4" s="120">
        <f>DATE(INFO!$C$12,3,G5)</f>
        <v>66</v>
      </c>
      <c r="H4" s="120">
        <f>DATE(INFO!$C$12,3,H5)</f>
        <v>67</v>
      </c>
      <c r="I4" s="120">
        <f>DATE(INFO!$C$12,3,I5)</f>
        <v>68</v>
      </c>
      <c r="J4" s="120">
        <f>DATE(INFO!$C$12,3,J5)</f>
        <v>69</v>
      </c>
      <c r="K4" s="120">
        <f>DATE(INFO!$C$12,3,K5)</f>
        <v>70</v>
      </c>
      <c r="L4" s="120">
        <f>DATE(INFO!$C$12,3,L5)</f>
        <v>71</v>
      </c>
      <c r="M4" s="120">
        <f>DATE(INFO!$C$12,3,M5)</f>
        <v>72</v>
      </c>
      <c r="N4" s="120">
        <f>DATE(INFO!$C$12,3,N5)</f>
        <v>73</v>
      </c>
      <c r="O4" s="120">
        <f>DATE(INFO!$C$12,3,O5)</f>
        <v>74</v>
      </c>
      <c r="P4" s="120">
        <f>DATE(INFO!$C$12,3,P5)</f>
        <v>75</v>
      </c>
      <c r="Q4" s="120">
        <f>DATE(INFO!$C$12,3,Q5)</f>
        <v>76</v>
      </c>
      <c r="R4" s="120">
        <f>DATE(INFO!$C$12,3,R5)</f>
        <v>77</v>
      </c>
      <c r="S4" s="120">
        <f>DATE(INFO!$C$12,3,S5)</f>
        <v>78</v>
      </c>
      <c r="T4" s="120">
        <f>DATE(INFO!$C$12,3,T5)</f>
        <v>79</v>
      </c>
      <c r="U4" s="120">
        <f>DATE(INFO!$C$12,3,U5)</f>
        <v>80</v>
      </c>
      <c r="V4" s="120">
        <f>DATE(INFO!$C$12,3,V5)</f>
        <v>81</v>
      </c>
      <c r="W4" s="120">
        <f>DATE(INFO!$C$12,3,W5)</f>
        <v>82</v>
      </c>
      <c r="X4" s="120">
        <f>DATE(INFO!$C$12,3,X5)</f>
        <v>83</v>
      </c>
      <c r="Y4" s="120">
        <f>DATE(INFO!$C$12,3,Y5)</f>
        <v>84</v>
      </c>
      <c r="Z4" s="120">
        <f>DATE(INFO!$C$12,3,Z5)</f>
        <v>85</v>
      </c>
      <c r="AA4" s="120">
        <f>DATE(INFO!$C$12,3,AA5)</f>
        <v>86</v>
      </c>
      <c r="AB4" s="120">
        <f>DATE(INFO!$C$12,3,AB5)</f>
        <v>87</v>
      </c>
      <c r="AC4" s="120">
        <f>DATE(INFO!$C$12,3,AC5)</f>
        <v>88</v>
      </c>
      <c r="AD4" s="120">
        <f>DATE(INFO!$C$12,3,AD5)</f>
        <v>89</v>
      </c>
      <c r="AE4" s="120">
        <f>DATE(INFO!$C$12,3,AE5)</f>
        <v>90</v>
      </c>
      <c r="AF4" s="120">
        <f>DATE(INFO!$C$12,3,AF5)</f>
        <v>91</v>
      </c>
      <c r="AG4"/>
    </row>
    <row r="5" spans="1:46" s="4" customFormat="1" ht="21.75" customHeight="1" thickTop="1" thickBot="1" x14ac:dyDescent="0.25">
      <c r="A5" s="86" t="str">
        <f>"Maart "&amp;INFO!B12</f>
        <v xml:space="preserve">Maart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/>
      <c r="AS12" s="43"/>
      <c r="AT12" s="43"/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/>
      <c r="AS13" s="43"/>
      <c r="AT13" s="43"/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 t="s">
        <v>7</v>
      </c>
      <c r="AS14" s="44" t="s">
        <v>9</v>
      </c>
      <c r="AT14" s="44" t="s">
        <v>10</v>
      </c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6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6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6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L20" s="26"/>
      <c r="AM20" s="26"/>
      <c r="AN20" s="10" t="s">
        <v>114</v>
      </c>
      <c r="AO20" s="26"/>
      <c r="AP20" s="49"/>
      <c r="AQ20" s="43"/>
      <c r="AS20" s="43"/>
      <c r="AT20" s="43"/>
    </row>
    <row r="21" spans="1:46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L21" s="26"/>
      <c r="AM21" s="26"/>
      <c r="AN21" s="10" t="s">
        <v>115</v>
      </c>
      <c r="AO21" s="26"/>
      <c r="AP21" s="49"/>
      <c r="AQ21" s="43"/>
      <c r="AS21" s="43"/>
      <c r="AT21" s="43"/>
    </row>
    <row r="22" spans="1:46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L22" s="26"/>
      <c r="AM22" s="26"/>
      <c r="AN22" s="10" t="s">
        <v>116</v>
      </c>
      <c r="AO22" s="26"/>
      <c r="AP22" s="49"/>
      <c r="AQ22" s="43"/>
      <c r="AS22" s="43"/>
      <c r="AT22" s="43"/>
    </row>
    <row r="23" spans="1:46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L23" s="26"/>
      <c r="AM23" s="26"/>
      <c r="AN23" s="10" t="s">
        <v>117</v>
      </c>
      <c r="AO23" s="26"/>
      <c r="AP23" s="49"/>
      <c r="AQ23" s="43"/>
      <c r="AS23" s="43"/>
      <c r="AT23" s="43"/>
    </row>
    <row r="24" spans="1:46" s="10" customFormat="1" ht="27.75" customHeight="1" thickTop="1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H24"/>
      <c r="AI24"/>
      <c r="AJ24"/>
      <c r="AN24" s="10" t="s">
        <v>118</v>
      </c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114" t="s">
        <v>31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114" t="s">
        <v>31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113" t="s">
        <v>67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6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6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105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49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gIYRQY6zYfIFt2SIqKh4TolJR6Zi8bWHw7SS/BqnNiIwf/B/3hXY/LeBi3NrwFt5CD9qp9C3nJaFlHHb51ur+Q==" saltValue="nFboqS4BvO1xVnjSlE35EQ==" spinCount="100000" sheet="1" objects="1" scenarios="1" insertRows="0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26:AG34 AG36:AG46 AG5 AG3">
    <cfRule type="cellIs" dxfId="226" priority="60" stopIfTrue="1" operator="equal">
      <formula>"WE"</formula>
    </cfRule>
  </conditionalFormatting>
  <conditionalFormatting sqref="AI36:AI46">
    <cfRule type="cellIs" dxfId="225" priority="61" stopIfTrue="1" operator="greaterThan">
      <formula>0</formula>
    </cfRule>
  </conditionalFormatting>
  <conditionalFormatting sqref="AG20:AG23 AG6:AG10 AG17:AG18">
    <cfRule type="cellIs" dxfId="224" priority="32" stopIfTrue="1" operator="equal">
      <formula>"WE"</formula>
    </cfRule>
  </conditionalFormatting>
  <conditionalFormatting sqref="B23:AF23">
    <cfRule type="cellIs" dxfId="223" priority="38" stopIfTrue="1" operator="equal">
      <formula>1</formula>
    </cfRule>
  </conditionalFormatting>
  <conditionalFormatting sqref="AG11:AG16">
    <cfRule type="cellIs" dxfId="222" priority="27" stopIfTrue="1" operator="equal">
      <formula>"WE"</formula>
    </cfRule>
  </conditionalFormatting>
  <conditionalFormatting sqref="E7">
    <cfRule type="cellIs" dxfId="221" priority="2" stopIfTrue="1" operator="equal">
      <formula>1</formula>
    </cfRule>
    <cfRule type="cellIs" dxfId="220" priority="3" stopIfTrue="1" operator="equal">
      <formula>2</formula>
    </cfRule>
    <cfRule type="cellIs" dxfId="219" priority="4" stopIfTrue="1" operator="equal">
      <formula>3</formula>
    </cfRule>
  </conditionalFormatting>
  <conditionalFormatting sqref="B6:D6 F6:AF6">
    <cfRule type="cellIs" dxfId="218" priority="12" stopIfTrue="1" operator="equal">
      <formula>1</formula>
    </cfRule>
  </conditionalFormatting>
  <conditionalFormatting sqref="B10:AF10">
    <cfRule type="cellIs" dxfId="217" priority="13" stopIfTrue="1" operator="equal">
      <formula>1</formula>
    </cfRule>
  </conditionalFormatting>
  <conditionalFormatting sqref="B7:D7 G7:AF7">
    <cfRule type="cellIs" dxfId="216" priority="14" stopIfTrue="1" operator="equal">
      <formula>1</formula>
    </cfRule>
    <cfRule type="cellIs" dxfId="215" priority="15" stopIfTrue="1" operator="equal">
      <formula>2</formula>
    </cfRule>
    <cfRule type="cellIs" dxfId="214" priority="16" stopIfTrue="1" operator="equal">
      <formula>3</formula>
    </cfRule>
  </conditionalFormatting>
  <conditionalFormatting sqref="B10 B22:AF22">
    <cfRule type="cellIs" dxfId="213" priority="17" stopIfTrue="1" operator="equal">
      <formula>1</formula>
    </cfRule>
  </conditionalFormatting>
  <conditionalFormatting sqref="B14:F14">
    <cfRule type="colorScale" priority="9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212" priority="10" stopIfTrue="1" operator="equal">
      <formula>1</formula>
    </cfRule>
    <cfRule type="cellIs" dxfId="211" priority="11" stopIfTrue="1" operator="equal">
      <formula>2</formula>
    </cfRule>
  </conditionalFormatting>
  <conditionalFormatting sqref="E6">
    <cfRule type="cellIs" dxfId="210" priority="8" stopIfTrue="1" operator="equal">
      <formula>1</formula>
    </cfRule>
  </conditionalFormatting>
  <conditionalFormatting sqref="F7">
    <cfRule type="cellIs" dxfId="209" priority="5" stopIfTrue="1" operator="equal">
      <formula>1</formula>
    </cfRule>
    <cfRule type="cellIs" dxfId="208" priority="6" stopIfTrue="1" operator="equal">
      <formula>2</formula>
    </cfRule>
    <cfRule type="cellIs" dxfId="207" priority="7" stopIfTrue="1" operator="equal">
      <formula>3</formula>
    </cfRule>
  </conditionalFormatting>
  <conditionalFormatting sqref="AG47:AG48">
    <cfRule type="cellIs" dxfId="206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4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4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4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400-000003000000}">
      <formula1>$AM$7:$AM$9</formula1>
    </dataValidation>
    <dataValidation type="list" allowBlank="1" showInputMessage="1" showErrorMessage="1" sqref="C8:AF8" xr:uid="{00000000-0002-0000-0400-000004000000}">
      <formula1>$AM$7:$AM$9</formula1>
    </dataValidation>
    <dataValidation type="list" allowBlank="1" showInputMessage="1" showErrorMessage="1" sqref="B6:AF6" xr:uid="{00000000-0002-0000-04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4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T50"/>
  <sheetViews>
    <sheetView workbookViewId="0">
      <pane xSplit="1" ySplit="5" topLeftCell="B6" activePane="bottomRight" state="frozen"/>
      <selection activeCell="O15" sqref="O15"/>
      <selection pane="topRight" activeCell="O15" sqref="O15"/>
      <selection pane="bottomLeft" activeCell="O15" sqref="O15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>WE</v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>WE</v>
      </c>
      <c r="I3" s="5" t="str">
        <f t="shared" si="0"/>
        <v>WE</v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>WE</v>
      </c>
      <c r="P3" s="5" t="str">
        <f t="shared" si="0"/>
        <v>WE</v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>WE</v>
      </c>
      <c r="W3" s="5" t="str">
        <f t="shared" si="0"/>
        <v>WE</v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>WE</v>
      </c>
      <c r="AD3" s="5" t="str">
        <f t="shared" si="0"/>
        <v>WE</v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20">
        <f>DATE(INFO!$C$12,4,B5)</f>
        <v>92</v>
      </c>
      <c r="C4" s="120">
        <f>DATE(INFO!$C$12,1,C5)</f>
        <v>2</v>
      </c>
      <c r="D4" s="120">
        <f>DATE(INFO!$C$12,1,D5)</f>
        <v>3</v>
      </c>
      <c r="E4" s="120">
        <f>DATE(INFO!$C$12,1,E5)</f>
        <v>4</v>
      </c>
      <c r="F4" s="120">
        <f>DATE(INFO!$C$12,1,F5)</f>
        <v>5</v>
      </c>
      <c r="G4" s="120">
        <f>DATE(INFO!$C$12,1,G5)</f>
        <v>6</v>
      </c>
      <c r="H4" s="120">
        <f>DATE(INFO!$C$12,1,H5)</f>
        <v>7</v>
      </c>
      <c r="I4" s="120">
        <f>DATE(INFO!$C$12,1,I5)</f>
        <v>8</v>
      </c>
      <c r="J4" s="120">
        <f>DATE(INFO!$C$12,1,J5)</f>
        <v>9</v>
      </c>
      <c r="K4" s="120">
        <f>DATE(INFO!$C$12,1,K5)</f>
        <v>10</v>
      </c>
      <c r="L4" s="120">
        <f>DATE(INFO!$C$12,1,L5)</f>
        <v>11</v>
      </c>
      <c r="M4" s="120">
        <f>DATE(INFO!$C$12,1,M5)</f>
        <v>12</v>
      </c>
      <c r="N4" s="120">
        <f>DATE(INFO!$C$12,1,N5)</f>
        <v>13</v>
      </c>
      <c r="O4" s="120">
        <f>DATE(INFO!$C$12,1,O5)</f>
        <v>14</v>
      </c>
      <c r="P4" s="120">
        <f>DATE(INFO!$C$12,1,P5)</f>
        <v>15</v>
      </c>
      <c r="Q4" s="120">
        <f>DATE(INFO!$C$12,1,Q5)</f>
        <v>16</v>
      </c>
      <c r="R4" s="120">
        <f>DATE(INFO!$C$12,1,R5)</f>
        <v>17</v>
      </c>
      <c r="S4" s="120">
        <f>DATE(INFO!$C$12,1,S5)</f>
        <v>18</v>
      </c>
      <c r="T4" s="120">
        <f>DATE(INFO!$C$12,1,T5)</f>
        <v>19</v>
      </c>
      <c r="U4" s="120">
        <f>DATE(INFO!$C$12,1,U5)</f>
        <v>20</v>
      </c>
      <c r="V4" s="120">
        <f>DATE(INFO!$C$12,1,V5)</f>
        <v>21</v>
      </c>
      <c r="W4" s="120">
        <f>DATE(INFO!$C$12,1,W5)</f>
        <v>22</v>
      </c>
      <c r="X4" s="120">
        <f>DATE(INFO!$C$12,1,X5)</f>
        <v>23</v>
      </c>
      <c r="Y4" s="120">
        <f>DATE(INFO!$C$12,1,Y5)</f>
        <v>24</v>
      </c>
      <c r="Z4" s="120">
        <f>DATE(INFO!$C$12,1,Z5)</f>
        <v>25</v>
      </c>
      <c r="AA4" s="120">
        <f>DATE(INFO!$C$12,1,AA5)</f>
        <v>26</v>
      </c>
      <c r="AB4" s="120">
        <f>DATE(INFO!$C$12,1,AB5)</f>
        <v>27</v>
      </c>
      <c r="AC4" s="120">
        <f>DATE(INFO!$C$12,1,AC5)</f>
        <v>28</v>
      </c>
      <c r="AD4" s="120">
        <f>DATE(INFO!$C$12,1,AD5)</f>
        <v>29</v>
      </c>
      <c r="AE4" s="120">
        <f>DATE(INFO!$C$12,1,AE5)</f>
        <v>30</v>
      </c>
      <c r="AF4" s="120">
        <f>DATE(INFO!$C$12,1,AF5)</f>
        <v>31</v>
      </c>
      <c r="AG4"/>
    </row>
    <row r="5" spans="1:46" s="4" customFormat="1" ht="21.75" customHeight="1" thickTop="1" thickBot="1" x14ac:dyDescent="0.25">
      <c r="A5" s="86" t="str">
        <f>"April "&amp;INFO!B12</f>
        <v xml:space="preserve">April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 t="s">
        <v>7</v>
      </c>
      <c r="AS12" s="44" t="s">
        <v>9</v>
      </c>
      <c r="AT12" s="44" t="s">
        <v>10</v>
      </c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/>
      <c r="AS13" s="44"/>
      <c r="AT13" s="44"/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/>
      <c r="AS14" s="44"/>
      <c r="AT14" s="44"/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6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6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6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6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</row>
    <row r="22" spans="1:46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6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7"/>
      <c r="AM24" s="107"/>
      <c r="AN24" s="10" t="s">
        <v>118</v>
      </c>
      <c r="AO24" s="107"/>
      <c r="AP24" s="107"/>
      <c r="AQ24" s="1"/>
      <c r="AS24" s="1"/>
      <c r="AT24" s="1"/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114" t="s">
        <v>31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114" t="s">
        <v>31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113" t="s">
        <v>68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6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6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89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v1vI7nGp1MEITieEeRPgB93XgnAPRz+iGorfZOHI5AcjzjxLMl555xqDuLMYnCm5Mxcj7Xp6M1YkXVuHSPagwA==" saltValue="zQHjcSUirAy9COPmGamqzw==" spinCount="100000" sheet="1" objects="1" scenarios="1" insertRows="0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26:AG34 AG24 AG36:AG46 AG5 AG3">
    <cfRule type="cellIs" dxfId="205" priority="64" stopIfTrue="1" operator="equal">
      <formula>"WE"</formula>
    </cfRule>
  </conditionalFormatting>
  <conditionalFormatting sqref="AI36:AI46">
    <cfRule type="cellIs" dxfId="204" priority="65" stopIfTrue="1" operator="greaterThan">
      <formula>0</formula>
    </cfRule>
  </conditionalFormatting>
  <conditionalFormatting sqref="B24:AF24">
    <cfRule type="cellIs" dxfId="203" priority="70" stopIfTrue="1" operator="equal">
      <formula>1</formula>
    </cfRule>
  </conditionalFormatting>
  <conditionalFormatting sqref="AG20:AG23 AG6:AG10 AG17:AG18">
    <cfRule type="cellIs" dxfId="202" priority="37" stopIfTrue="1" operator="equal">
      <formula>"WE"</formula>
    </cfRule>
  </conditionalFormatting>
  <conditionalFormatting sqref="AG11:AG16">
    <cfRule type="cellIs" dxfId="201" priority="32" stopIfTrue="1" operator="equal">
      <formula>"WE"</formula>
    </cfRule>
  </conditionalFormatting>
  <conditionalFormatting sqref="B6:D6 F6:AF6">
    <cfRule type="cellIs" dxfId="200" priority="14" stopIfTrue="1" operator="equal">
      <formula>1</formula>
    </cfRule>
  </conditionalFormatting>
  <conditionalFormatting sqref="B10:AF10">
    <cfRule type="cellIs" dxfId="199" priority="15" stopIfTrue="1" operator="equal">
      <formula>1</formula>
    </cfRule>
  </conditionalFormatting>
  <conditionalFormatting sqref="B7:D7 G7:AF7">
    <cfRule type="cellIs" dxfId="198" priority="16" stopIfTrue="1" operator="equal">
      <formula>1</formula>
    </cfRule>
    <cfRule type="cellIs" dxfId="197" priority="17" stopIfTrue="1" operator="equal">
      <formula>2</formula>
    </cfRule>
    <cfRule type="cellIs" dxfId="196" priority="18" stopIfTrue="1" operator="equal">
      <formula>3</formula>
    </cfRule>
  </conditionalFormatting>
  <conditionalFormatting sqref="B10">
    <cfRule type="cellIs" dxfId="195" priority="19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194" priority="12" stopIfTrue="1" operator="equal">
      <formula>1</formula>
    </cfRule>
    <cfRule type="cellIs" dxfId="193" priority="13" stopIfTrue="1" operator="equal">
      <formula>2</formula>
    </cfRule>
  </conditionalFormatting>
  <conditionalFormatting sqref="E6">
    <cfRule type="cellIs" dxfId="192" priority="10" stopIfTrue="1" operator="equal">
      <formula>1</formula>
    </cfRule>
  </conditionalFormatting>
  <conditionalFormatting sqref="F7">
    <cfRule type="cellIs" dxfId="191" priority="7" stopIfTrue="1" operator="equal">
      <formula>1</formula>
    </cfRule>
    <cfRule type="cellIs" dxfId="190" priority="8" stopIfTrue="1" operator="equal">
      <formula>2</formula>
    </cfRule>
    <cfRule type="cellIs" dxfId="189" priority="9" stopIfTrue="1" operator="equal">
      <formula>3</formula>
    </cfRule>
  </conditionalFormatting>
  <conditionalFormatting sqref="E7">
    <cfRule type="cellIs" dxfId="188" priority="4" stopIfTrue="1" operator="equal">
      <formula>1</formula>
    </cfRule>
    <cfRule type="cellIs" dxfId="187" priority="5" stopIfTrue="1" operator="equal">
      <formula>2</formula>
    </cfRule>
    <cfRule type="cellIs" dxfId="186" priority="6" stopIfTrue="1" operator="equal">
      <formula>3</formula>
    </cfRule>
  </conditionalFormatting>
  <conditionalFormatting sqref="B23:AF23">
    <cfRule type="cellIs" dxfId="185" priority="3" stopIfTrue="1" operator="equal">
      <formula>1</formula>
    </cfRule>
  </conditionalFormatting>
  <conditionalFormatting sqref="B22:AF22">
    <cfRule type="cellIs" dxfId="184" priority="2" stopIfTrue="1" operator="equal">
      <formula>1</formula>
    </cfRule>
  </conditionalFormatting>
  <conditionalFormatting sqref="AG47:AG48">
    <cfRule type="cellIs" dxfId="183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5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5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5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500-000003000000}">
      <formula1>$AM$7:$AM$9</formula1>
    </dataValidation>
    <dataValidation type="list" allowBlank="1" showInputMessage="1" showErrorMessage="1" sqref="C8:AF8" xr:uid="{00000000-0002-0000-0500-000004000000}">
      <formula1>$AM$7:$AM$9</formula1>
    </dataValidation>
    <dataValidation type="list" allowBlank="1" showInputMessage="1" showErrorMessage="1" sqref="B6:AF6" xr:uid="{00000000-0002-0000-05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5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50"/>
  <sheetViews>
    <sheetView workbookViewId="0">
      <pane xSplit="1" ySplit="5" topLeftCell="B6" activePane="bottomRight" state="frozen"/>
      <selection activeCell="O15" sqref="O15"/>
      <selection pane="topRight" activeCell="O15" sqref="O15"/>
      <selection pane="bottomLeft" activeCell="O15" sqref="O15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7" max="37" width="9.140625" customWidth="1"/>
    <col min="38" max="42" width="6.7109375" hidden="1" customWidth="1"/>
    <col min="43" max="43" width="10.42578125" hidden="1" customWidth="1"/>
    <col min="44" max="46" width="9.140625" hidden="1" customWidth="1"/>
    <col min="47" max="47" width="17.28515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>WE</v>
      </c>
      <c r="G3" s="5" t="str">
        <f t="shared" si="0"/>
        <v>WE</v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>WE</v>
      </c>
      <c r="N3" s="5" t="str">
        <f t="shared" si="0"/>
        <v>WE</v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>WE</v>
      </c>
      <c r="U3" s="5" t="str">
        <f t="shared" si="0"/>
        <v>WE</v>
      </c>
      <c r="V3" s="5" t="str">
        <f t="shared" si="0"/>
        <v/>
      </c>
      <c r="W3" s="5" t="str">
        <f t="shared" si="0"/>
        <v/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>WE</v>
      </c>
      <c r="AB3" s="5" t="str">
        <f t="shared" si="0"/>
        <v>WE</v>
      </c>
      <c r="AC3" s="5" t="str">
        <f t="shared" si="0"/>
        <v/>
      </c>
      <c r="AD3" s="5" t="str">
        <f t="shared" si="0"/>
        <v/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20">
        <f>DATE(INFO!$C$12,5,B5)</f>
        <v>122</v>
      </c>
      <c r="C4" s="120">
        <f>DATE(INFO!$C$12,5,C5)</f>
        <v>123</v>
      </c>
      <c r="D4" s="120">
        <f>DATE(INFO!$C$12,5,D5)</f>
        <v>124</v>
      </c>
      <c r="E4" s="120">
        <f>DATE(INFO!$C$12,5,E5)</f>
        <v>125</v>
      </c>
      <c r="F4" s="120">
        <f>DATE(INFO!$C$12,5,F5)</f>
        <v>126</v>
      </c>
      <c r="G4" s="120">
        <f>DATE(INFO!$C$12,5,G5)</f>
        <v>127</v>
      </c>
      <c r="H4" s="120">
        <f>DATE(INFO!$C$12,5,H5)</f>
        <v>128</v>
      </c>
      <c r="I4" s="120">
        <f>DATE(INFO!$C$12,5,I5)</f>
        <v>129</v>
      </c>
      <c r="J4" s="120">
        <f>DATE(INFO!$C$12,5,J5)</f>
        <v>130</v>
      </c>
      <c r="K4" s="120">
        <f>DATE(INFO!$C$12,5,K5)</f>
        <v>131</v>
      </c>
      <c r="L4" s="120">
        <f>DATE(INFO!$C$12,5,L5)</f>
        <v>132</v>
      </c>
      <c r="M4" s="120">
        <f>DATE(INFO!$C$12,5,M5)</f>
        <v>133</v>
      </c>
      <c r="N4" s="120">
        <f>DATE(INFO!$C$12,5,N5)</f>
        <v>134</v>
      </c>
      <c r="O4" s="120">
        <f>DATE(INFO!$C$12,5,O5)</f>
        <v>135</v>
      </c>
      <c r="P4" s="120">
        <f>DATE(INFO!$C$12,5,P5)</f>
        <v>136</v>
      </c>
      <c r="Q4" s="120">
        <f>DATE(INFO!$C$12,5,Q5)</f>
        <v>137</v>
      </c>
      <c r="R4" s="120">
        <f>DATE(INFO!$C$12,5,R5)</f>
        <v>138</v>
      </c>
      <c r="S4" s="120">
        <f>DATE(INFO!$C$12,5,S5)</f>
        <v>139</v>
      </c>
      <c r="T4" s="120">
        <f>DATE(INFO!$C$12,5,T5)</f>
        <v>140</v>
      </c>
      <c r="U4" s="120">
        <f>DATE(INFO!$C$12,5,U5)</f>
        <v>141</v>
      </c>
      <c r="V4" s="120">
        <f>DATE(INFO!$C$12,5,V5)</f>
        <v>142</v>
      </c>
      <c r="W4" s="120">
        <f>DATE(INFO!$C$12,5,W5)</f>
        <v>143</v>
      </c>
      <c r="X4" s="120">
        <f>DATE(INFO!$C$12,5,X5)</f>
        <v>144</v>
      </c>
      <c r="Y4" s="120">
        <f>DATE(INFO!$C$12,5,Y5)</f>
        <v>145</v>
      </c>
      <c r="Z4" s="120">
        <f>DATE(INFO!$C$12,5,Z5)</f>
        <v>146</v>
      </c>
      <c r="AA4" s="120">
        <f>DATE(INFO!$C$12,5,AA5)</f>
        <v>147</v>
      </c>
      <c r="AB4" s="120">
        <f>DATE(INFO!$C$12,5,AB5)</f>
        <v>148</v>
      </c>
      <c r="AC4" s="120">
        <f>DATE(INFO!$C$12,5,AC5)</f>
        <v>149</v>
      </c>
      <c r="AD4" s="120">
        <f>DATE(INFO!$C$12,5,AD5)</f>
        <v>150</v>
      </c>
      <c r="AE4" s="120">
        <f>DATE(INFO!$C$12,5,AE5)</f>
        <v>151</v>
      </c>
      <c r="AF4" s="120">
        <f>DATE(INFO!$C$12,5,AF5)</f>
        <v>152</v>
      </c>
      <c r="AG4"/>
    </row>
    <row r="5" spans="1:46" s="4" customFormat="1" ht="21.75" customHeight="1" thickTop="1" thickBot="1" x14ac:dyDescent="0.25">
      <c r="A5" s="86" t="str">
        <f>"Mei "&amp;INFO!B12</f>
        <v xml:space="preserve">Mei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 t="s">
        <v>7</v>
      </c>
      <c r="AS12" s="44" t="s">
        <v>9</v>
      </c>
      <c r="AT12" s="44" t="s">
        <v>10</v>
      </c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/>
      <c r="AS13" s="44"/>
      <c r="AT13" s="44"/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/>
      <c r="AS14" s="44"/>
      <c r="AT14" s="44"/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6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6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6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6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</row>
    <row r="22" spans="1:46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6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7"/>
      <c r="AM24" s="107"/>
      <c r="AN24" s="10" t="s">
        <v>118</v>
      </c>
      <c r="AO24" s="107"/>
      <c r="AP24" s="107"/>
      <c r="AQ24" s="1"/>
      <c r="AS24" s="1"/>
      <c r="AT24" s="1"/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118" t="s">
        <v>73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118" t="s">
        <v>73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113" t="s">
        <v>69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6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6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89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fj4PFdTjYeHwvEpX7fMLdk8A/U2DMQGI03KS2ChgP/6wnicGTxDBV/2Q9mUahArLMFfumqw1i3uxUmdhXGAMSA==" saltValue="VEtqerrGIVkkP/8SEskRAA==" spinCount="100000" sheet="1" objects="1" scenarios="1" insertRows="0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26:AG34 AG24 AG36:AG46 AG5 AG3">
    <cfRule type="cellIs" dxfId="182" priority="64" stopIfTrue="1" operator="equal">
      <formula>"WE"</formula>
    </cfRule>
  </conditionalFormatting>
  <conditionalFormatting sqref="AI36:AI46">
    <cfRule type="cellIs" dxfId="181" priority="65" stopIfTrue="1" operator="greaterThan">
      <formula>0</formula>
    </cfRule>
  </conditionalFormatting>
  <conditionalFormatting sqref="B24:AF24">
    <cfRule type="cellIs" dxfId="180" priority="70" stopIfTrue="1" operator="equal">
      <formula>1</formula>
    </cfRule>
  </conditionalFormatting>
  <conditionalFormatting sqref="AG20:AG23 AG6:AG10 AG17:AG18">
    <cfRule type="cellIs" dxfId="179" priority="37" stopIfTrue="1" operator="equal">
      <formula>"WE"</formula>
    </cfRule>
  </conditionalFormatting>
  <conditionalFormatting sqref="AG11:AG16">
    <cfRule type="cellIs" dxfId="178" priority="32" stopIfTrue="1" operator="equal">
      <formula>"WE"</formula>
    </cfRule>
  </conditionalFormatting>
  <conditionalFormatting sqref="B6:D6 F6:AF6">
    <cfRule type="cellIs" dxfId="177" priority="14" stopIfTrue="1" operator="equal">
      <formula>1</formula>
    </cfRule>
  </conditionalFormatting>
  <conditionalFormatting sqref="B10:AF10">
    <cfRule type="cellIs" dxfId="176" priority="15" stopIfTrue="1" operator="equal">
      <formula>1</formula>
    </cfRule>
  </conditionalFormatting>
  <conditionalFormatting sqref="B7:D7 G7:AF7">
    <cfRule type="cellIs" dxfId="175" priority="16" stopIfTrue="1" operator="equal">
      <formula>1</formula>
    </cfRule>
    <cfRule type="cellIs" dxfId="174" priority="17" stopIfTrue="1" operator="equal">
      <formula>2</formula>
    </cfRule>
    <cfRule type="cellIs" dxfId="173" priority="18" stopIfTrue="1" operator="equal">
      <formula>3</formula>
    </cfRule>
  </conditionalFormatting>
  <conditionalFormatting sqref="B10">
    <cfRule type="cellIs" dxfId="172" priority="19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171" priority="12" stopIfTrue="1" operator="equal">
      <formula>1</formula>
    </cfRule>
    <cfRule type="cellIs" dxfId="170" priority="13" stopIfTrue="1" operator="equal">
      <formula>2</formula>
    </cfRule>
  </conditionalFormatting>
  <conditionalFormatting sqref="E6">
    <cfRule type="cellIs" dxfId="169" priority="10" stopIfTrue="1" operator="equal">
      <formula>1</formula>
    </cfRule>
  </conditionalFormatting>
  <conditionalFormatting sqref="F7">
    <cfRule type="cellIs" dxfId="168" priority="7" stopIfTrue="1" operator="equal">
      <formula>1</formula>
    </cfRule>
    <cfRule type="cellIs" dxfId="167" priority="8" stopIfTrue="1" operator="equal">
      <formula>2</formula>
    </cfRule>
    <cfRule type="cellIs" dxfId="166" priority="9" stopIfTrue="1" operator="equal">
      <formula>3</formula>
    </cfRule>
  </conditionalFormatting>
  <conditionalFormatting sqref="E7">
    <cfRule type="cellIs" dxfId="165" priority="4" stopIfTrue="1" operator="equal">
      <formula>1</formula>
    </cfRule>
    <cfRule type="cellIs" dxfId="164" priority="5" stopIfTrue="1" operator="equal">
      <formula>2</formula>
    </cfRule>
    <cfRule type="cellIs" dxfId="163" priority="6" stopIfTrue="1" operator="equal">
      <formula>3</formula>
    </cfRule>
  </conditionalFormatting>
  <conditionalFormatting sqref="B23:AF23">
    <cfRule type="cellIs" dxfId="162" priority="3" stopIfTrue="1" operator="equal">
      <formula>1</formula>
    </cfRule>
  </conditionalFormatting>
  <conditionalFormatting sqref="B22:AF22">
    <cfRule type="cellIs" dxfId="161" priority="2" stopIfTrue="1" operator="equal">
      <formula>1</formula>
    </cfRule>
  </conditionalFormatting>
  <conditionalFormatting sqref="AG47:AG48">
    <cfRule type="cellIs" dxfId="160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6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6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6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600-000003000000}">
      <formula1>$AM$7:$AM$9</formula1>
    </dataValidation>
    <dataValidation type="list" allowBlank="1" showInputMessage="1" showErrorMessage="1" sqref="C8:AF8" xr:uid="{00000000-0002-0000-0600-000004000000}">
      <formula1>$AM$7:$AM$9</formula1>
    </dataValidation>
    <dataValidation type="list" allowBlank="1" showInputMessage="1" showErrorMessage="1" sqref="B6:AF6" xr:uid="{00000000-0002-0000-06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6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U50"/>
  <sheetViews>
    <sheetView workbookViewId="0">
      <pane xSplit="1" ySplit="5" topLeftCell="B6" activePane="bottomRight" state="frozen"/>
      <selection activeCell="O15" sqref="O15"/>
      <selection pane="topRight" activeCell="O15" sqref="O15"/>
      <selection pane="bottomLeft" activeCell="O15" sqref="O15"/>
      <selection pane="bottomRight" activeCell="A26" sqref="A26"/>
    </sheetView>
  </sheetViews>
  <sheetFormatPr defaultRowHeight="12.75" x14ac:dyDescent="0.2"/>
  <cols>
    <col min="1" max="1" width="40.85546875" customWidth="1"/>
    <col min="2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7" width="9.140625" hidden="1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>WE</v>
      </c>
      <c r="D3" s="5" t="str">
        <f t="shared" si="0"/>
        <v>WE</v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>WE</v>
      </c>
      <c r="K3" s="5" t="str">
        <f t="shared" si="0"/>
        <v>WE</v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>WE</v>
      </c>
      <c r="R3" s="5" t="str">
        <f t="shared" si="0"/>
        <v>WE</v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/>
      </c>
      <c r="X3" s="5" t="str">
        <f t="shared" si="0"/>
        <v>WE</v>
      </c>
      <c r="Y3" s="5" t="str">
        <f t="shared" si="0"/>
        <v>WE</v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/>
      </c>
      <c r="AE3" s="5" t="str">
        <f t="shared" si="0"/>
        <v>WE</v>
      </c>
      <c r="AF3" s="5" t="str">
        <f t="shared" si="0"/>
        <v>WE</v>
      </c>
      <c r="AG3" s="5"/>
    </row>
    <row r="4" spans="1:46" ht="13.5" thickBot="1" x14ac:dyDescent="0.25">
      <c r="B4" s="120">
        <f>DATE(INFO!$C$12,6,B5)</f>
        <v>153</v>
      </c>
      <c r="C4" s="120">
        <f>DATE(INFO!$C$12,6,C5)</f>
        <v>154</v>
      </c>
      <c r="D4" s="120">
        <f>DATE(INFO!$C$12,6,D5)</f>
        <v>155</v>
      </c>
      <c r="E4" s="120">
        <f>DATE(INFO!$C$12,6,E5)</f>
        <v>156</v>
      </c>
      <c r="F4" s="120">
        <f>DATE(INFO!$C$12,6,F5)</f>
        <v>157</v>
      </c>
      <c r="G4" s="120">
        <f>DATE(INFO!$C$12,6,G5)</f>
        <v>158</v>
      </c>
      <c r="H4" s="120">
        <f>DATE(INFO!$C$12,6,H5)</f>
        <v>159</v>
      </c>
      <c r="I4" s="120">
        <f>DATE(INFO!$C$12,6,I5)</f>
        <v>160</v>
      </c>
      <c r="J4" s="120">
        <f>DATE(INFO!$C$12,6,J5)</f>
        <v>161</v>
      </c>
      <c r="K4" s="120">
        <f>DATE(INFO!$C$12,6,K5)</f>
        <v>162</v>
      </c>
      <c r="L4" s="120">
        <f>DATE(INFO!$C$12,6,L5)</f>
        <v>163</v>
      </c>
      <c r="M4" s="120">
        <f>DATE(INFO!$C$12,6,M5)</f>
        <v>164</v>
      </c>
      <c r="N4" s="120">
        <f>DATE(INFO!$C$12,6,N5)</f>
        <v>165</v>
      </c>
      <c r="O4" s="120">
        <f>DATE(INFO!$C$12,6,O5)</f>
        <v>166</v>
      </c>
      <c r="P4" s="120">
        <f>DATE(INFO!$C$12,6,P5)</f>
        <v>167</v>
      </c>
      <c r="Q4" s="120">
        <f>DATE(INFO!$C$12,6,Q5)</f>
        <v>168</v>
      </c>
      <c r="R4" s="120">
        <f>DATE(INFO!$C$12,6,R5)</f>
        <v>169</v>
      </c>
      <c r="S4" s="120">
        <f>DATE(INFO!$C$12,6,S5)</f>
        <v>170</v>
      </c>
      <c r="T4" s="120">
        <f>DATE(INFO!$C$12,6,T5)</f>
        <v>171</v>
      </c>
      <c r="U4" s="120">
        <f>DATE(INFO!$C$12,6,U5)</f>
        <v>172</v>
      </c>
      <c r="V4" s="120">
        <f>DATE(INFO!$C$12,6,V5)</f>
        <v>173</v>
      </c>
      <c r="W4" s="120">
        <f>DATE(INFO!$C$12,6,W5)</f>
        <v>174</v>
      </c>
      <c r="X4" s="120">
        <f>DATE(INFO!$C$12,6,X5)</f>
        <v>175</v>
      </c>
      <c r="Y4" s="120">
        <f>DATE(INFO!$C$12,6,Y5)</f>
        <v>176</v>
      </c>
      <c r="Z4" s="120">
        <f>DATE(INFO!$C$12,6,Z5)</f>
        <v>177</v>
      </c>
      <c r="AA4" s="120">
        <f>DATE(INFO!$C$12,6,AA5)</f>
        <v>178</v>
      </c>
      <c r="AB4" s="120">
        <f>DATE(INFO!$C$12,6,AB5)</f>
        <v>179</v>
      </c>
      <c r="AC4" s="120">
        <f>DATE(INFO!$C$12,6,AC5)</f>
        <v>180</v>
      </c>
      <c r="AD4" s="120">
        <f>DATE(INFO!$C$12,6,AD5)</f>
        <v>181</v>
      </c>
      <c r="AE4" s="120">
        <f>DATE(INFO!$C$12,6,AE5)</f>
        <v>182</v>
      </c>
      <c r="AF4" s="120">
        <f>DATE(INFO!$C$12,6,AF5)</f>
        <v>183</v>
      </c>
      <c r="AG4"/>
    </row>
    <row r="5" spans="1:46" s="4" customFormat="1" ht="21.75" customHeight="1" thickTop="1" thickBot="1" x14ac:dyDescent="0.25">
      <c r="A5" s="86" t="str">
        <f>"Juni "&amp;INFO!B12</f>
        <v xml:space="preserve">Juni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L10" s="107"/>
      <c r="AM10" s="107"/>
      <c r="AN10" s="107"/>
      <c r="AO10" s="107"/>
      <c r="AP10" s="107"/>
      <c r="AQ10" s="43"/>
      <c r="AS10" s="43"/>
      <c r="AT10" s="43"/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L11" s="107"/>
      <c r="AM11" s="107"/>
      <c r="AN11" s="107"/>
      <c r="AO11" s="107"/>
      <c r="AP11" s="107"/>
      <c r="AQ11" s="43"/>
      <c r="AS11" s="43"/>
      <c r="AT11" s="43"/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 t="s">
        <v>5</v>
      </c>
      <c r="AS12" s="43" t="s">
        <v>6</v>
      </c>
      <c r="AT12" s="43" t="s">
        <v>7</v>
      </c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 t="s">
        <v>6</v>
      </c>
      <c r="AS13" s="43" t="s">
        <v>8</v>
      </c>
      <c r="AT13" s="43" t="s">
        <v>9</v>
      </c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 t="s">
        <v>7</v>
      </c>
      <c r="AS14" s="44" t="s">
        <v>9</v>
      </c>
      <c r="AT14" s="44" t="s">
        <v>10</v>
      </c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6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6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6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6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</row>
    <row r="22" spans="1:46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6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7"/>
      <c r="AM24" s="107"/>
      <c r="AN24" s="10" t="s">
        <v>118</v>
      </c>
      <c r="AO24" s="107"/>
      <c r="AP24" s="107"/>
      <c r="AQ24" s="1"/>
      <c r="AS24" s="1"/>
      <c r="AT24" s="1"/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114" t="s">
        <v>31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114" t="s">
        <v>31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114" t="s">
        <v>70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6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6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105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wbW/UqwLq2Ty6cgUpiQf3m1S6U51h5EEYwspDrE3egk7vbKPkNhEw2DDQ5n2jQZ11n/U8GUftbfkeF7/cMYPjQ==" saltValue="lXS5y8Jc5wg/oluPA6q5Jw==" spinCount="100000" sheet="1" objects="1" scenarios="1" insertRows="0" selectLockedCells="1"/>
  <mergeCells count="6">
    <mergeCell ref="AH18:AJ18"/>
    <mergeCell ref="AH7:AJ7"/>
    <mergeCell ref="AH9:AJ9"/>
    <mergeCell ref="AH13:AJ13"/>
    <mergeCell ref="AH15:AJ15"/>
    <mergeCell ref="AH11:AJ11"/>
  </mergeCells>
  <phoneticPr fontId="0" type="noConversion"/>
  <conditionalFormatting sqref="AG26:AG34 AG24 AG36:AG46 AG5 AG3">
    <cfRule type="cellIs" dxfId="159" priority="65" stopIfTrue="1" operator="equal">
      <formula>"WE"</formula>
    </cfRule>
  </conditionalFormatting>
  <conditionalFormatting sqref="AI36:AI46">
    <cfRule type="cellIs" dxfId="158" priority="66" stopIfTrue="1" operator="greaterThan">
      <formula>0</formula>
    </cfRule>
  </conditionalFormatting>
  <conditionalFormatting sqref="B24:AF24">
    <cfRule type="cellIs" dxfId="157" priority="71" stopIfTrue="1" operator="equal">
      <formula>1</formula>
    </cfRule>
  </conditionalFormatting>
  <conditionalFormatting sqref="AG20:AG23 AG6:AG10 AG17:AG18">
    <cfRule type="cellIs" dxfId="156" priority="37" stopIfTrue="1" operator="equal">
      <formula>"WE"</formula>
    </cfRule>
  </conditionalFormatting>
  <conditionalFormatting sqref="AG11:AG16">
    <cfRule type="cellIs" dxfId="155" priority="32" stopIfTrue="1" operator="equal">
      <formula>"WE"</formula>
    </cfRule>
  </conditionalFormatting>
  <conditionalFormatting sqref="B6:D6 F6:AF6">
    <cfRule type="cellIs" dxfId="154" priority="14" stopIfTrue="1" operator="equal">
      <formula>1</formula>
    </cfRule>
  </conditionalFormatting>
  <conditionalFormatting sqref="B10:AF10">
    <cfRule type="cellIs" dxfId="153" priority="15" stopIfTrue="1" operator="equal">
      <formula>1</formula>
    </cfRule>
  </conditionalFormatting>
  <conditionalFormatting sqref="B7:D7 G7:AF7">
    <cfRule type="cellIs" dxfId="152" priority="16" stopIfTrue="1" operator="equal">
      <formula>1</formula>
    </cfRule>
    <cfRule type="cellIs" dxfId="151" priority="17" stopIfTrue="1" operator="equal">
      <formula>2</formula>
    </cfRule>
    <cfRule type="cellIs" dxfId="150" priority="18" stopIfTrue="1" operator="equal">
      <formula>3</formula>
    </cfRule>
  </conditionalFormatting>
  <conditionalFormatting sqref="B10">
    <cfRule type="cellIs" dxfId="149" priority="19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148" priority="12" stopIfTrue="1" operator="equal">
      <formula>1</formula>
    </cfRule>
    <cfRule type="cellIs" dxfId="147" priority="13" stopIfTrue="1" operator="equal">
      <formula>2</formula>
    </cfRule>
  </conditionalFormatting>
  <conditionalFormatting sqref="E6">
    <cfRule type="cellIs" dxfId="146" priority="10" stopIfTrue="1" operator="equal">
      <formula>1</formula>
    </cfRule>
  </conditionalFormatting>
  <conditionalFormatting sqref="F7">
    <cfRule type="cellIs" dxfId="145" priority="7" stopIfTrue="1" operator="equal">
      <formula>1</formula>
    </cfRule>
    <cfRule type="cellIs" dxfId="144" priority="8" stopIfTrue="1" operator="equal">
      <formula>2</formula>
    </cfRule>
    <cfRule type="cellIs" dxfId="143" priority="9" stopIfTrue="1" operator="equal">
      <formula>3</formula>
    </cfRule>
  </conditionalFormatting>
  <conditionalFormatting sqref="E7">
    <cfRule type="cellIs" dxfId="142" priority="4" stopIfTrue="1" operator="equal">
      <formula>1</formula>
    </cfRule>
    <cfRule type="cellIs" dxfId="141" priority="5" stopIfTrue="1" operator="equal">
      <formula>2</formula>
    </cfRule>
    <cfRule type="cellIs" dxfId="140" priority="6" stopIfTrue="1" operator="equal">
      <formula>3</formula>
    </cfRule>
  </conditionalFormatting>
  <conditionalFormatting sqref="B23:AF23">
    <cfRule type="cellIs" dxfId="139" priority="3" stopIfTrue="1" operator="equal">
      <formula>1</formula>
    </cfRule>
  </conditionalFormatting>
  <conditionalFormatting sqref="B22:AF22">
    <cfRule type="cellIs" dxfId="138" priority="2" stopIfTrue="1" operator="equal">
      <formula>1</formula>
    </cfRule>
  </conditionalFormatting>
  <conditionalFormatting sqref="AG47:AG48">
    <cfRule type="cellIs" dxfId="137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7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700-000001000000}">
      <formula1>$AL$7:$AL$9</formula1>
    </dataValidation>
    <dataValidation type="list" allowBlank="1" showErrorMessage="1" errorTitle="Lichtschuw" error="Enkel input mogelijk van :_x000a_ 0 : neen_x000a_ 1 : ja" sqref="B24:AF24 B10:AF10 B22:AF22" xr:uid="{00000000-0002-0000-07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700-000003000000}">
      <formula1>$AM$7:$AM$9</formula1>
    </dataValidation>
    <dataValidation type="list" allowBlank="1" showInputMessage="1" showErrorMessage="1" sqref="C8:AF8" xr:uid="{00000000-0002-0000-0700-000004000000}">
      <formula1>$AM$7:$AM$9</formula1>
    </dataValidation>
    <dataValidation type="list" allowBlank="1" showInputMessage="1" showErrorMessage="1" sqref="B6:AF6" xr:uid="{00000000-0002-0000-07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7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T50"/>
  <sheetViews>
    <sheetView workbookViewId="0">
      <pane xSplit="1" ySplit="5" topLeftCell="B6" activePane="bottomRight" state="frozen"/>
      <selection activeCell="O15" sqref="O15"/>
      <selection pane="topRight" activeCell="O15" sqref="O15"/>
      <selection pane="bottomLeft" activeCell="O15" sqref="O15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>WE</v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>WE</v>
      </c>
      <c r="I3" s="5" t="str">
        <f t="shared" si="0"/>
        <v>WE</v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>WE</v>
      </c>
      <c r="P3" s="5" t="str">
        <f t="shared" si="0"/>
        <v>WE</v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>WE</v>
      </c>
      <c r="W3" s="5" t="str">
        <f t="shared" si="0"/>
        <v>WE</v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>WE</v>
      </c>
      <c r="AD3" s="5" t="str">
        <f t="shared" si="0"/>
        <v>WE</v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20">
        <f>DATE(INFO!$C$12,7,B5)</f>
        <v>183</v>
      </c>
      <c r="C4" s="120">
        <f>DATE(INFO!$C$12,7,C5)</f>
        <v>184</v>
      </c>
      <c r="D4" s="120">
        <f>DATE(INFO!$C$12,7,D5)</f>
        <v>185</v>
      </c>
      <c r="E4" s="120">
        <f>DATE(INFO!$C$12,7,E5)</f>
        <v>186</v>
      </c>
      <c r="F4" s="120">
        <f>DATE(INFO!$C$12,7,F5)</f>
        <v>187</v>
      </c>
      <c r="G4" s="120">
        <f>DATE(INFO!$C$12,7,G5)</f>
        <v>188</v>
      </c>
      <c r="H4" s="120">
        <f>DATE(INFO!$C$12,7,H5)</f>
        <v>189</v>
      </c>
      <c r="I4" s="120">
        <f>DATE(INFO!$C$12,7,I5)</f>
        <v>190</v>
      </c>
      <c r="J4" s="120">
        <f>DATE(INFO!$C$12,7,J5)</f>
        <v>191</v>
      </c>
      <c r="K4" s="120">
        <f>DATE(INFO!$C$12,7,K5)</f>
        <v>192</v>
      </c>
      <c r="L4" s="120">
        <f>DATE(INFO!$C$12,7,L5)</f>
        <v>193</v>
      </c>
      <c r="M4" s="120">
        <f>DATE(INFO!$C$12,7,M5)</f>
        <v>194</v>
      </c>
      <c r="N4" s="120">
        <f>DATE(INFO!$C$12,7,N5)</f>
        <v>195</v>
      </c>
      <c r="O4" s="120">
        <f>DATE(INFO!$C$12,7,O5)</f>
        <v>196</v>
      </c>
      <c r="P4" s="120">
        <f>DATE(INFO!$C$12,7,P5)</f>
        <v>197</v>
      </c>
      <c r="Q4" s="120">
        <f>DATE(INFO!$C$12,7,Q5)</f>
        <v>198</v>
      </c>
      <c r="R4" s="120">
        <f>DATE(INFO!$C$12,7,R5)</f>
        <v>199</v>
      </c>
      <c r="S4" s="120">
        <f>DATE(INFO!$C$12,7,S5)</f>
        <v>200</v>
      </c>
      <c r="T4" s="120">
        <f>DATE(INFO!$C$12,7,T5)</f>
        <v>201</v>
      </c>
      <c r="U4" s="120">
        <f>DATE(INFO!$C$12,7,U5)</f>
        <v>202</v>
      </c>
      <c r="V4" s="120">
        <f>DATE(INFO!$C$12,7,V5)</f>
        <v>203</v>
      </c>
      <c r="W4" s="120">
        <f>DATE(INFO!$C$12,7,W5)</f>
        <v>204</v>
      </c>
      <c r="X4" s="120">
        <f>DATE(INFO!$C$12,7,X5)</f>
        <v>205</v>
      </c>
      <c r="Y4" s="120">
        <f>DATE(INFO!$C$12,7,Y5)</f>
        <v>206</v>
      </c>
      <c r="Z4" s="120">
        <f>DATE(INFO!$C$12,7,Z5)</f>
        <v>207</v>
      </c>
      <c r="AA4" s="120">
        <f>DATE(INFO!$C$12,7,AA5)</f>
        <v>208</v>
      </c>
      <c r="AB4" s="120">
        <f>DATE(INFO!$C$12,7,AB5)</f>
        <v>209</v>
      </c>
      <c r="AC4" s="120">
        <f>DATE(INFO!$C$12,7,AC5)</f>
        <v>210</v>
      </c>
      <c r="AD4" s="120">
        <f>DATE(INFO!$C$12,7,AD5)</f>
        <v>211</v>
      </c>
      <c r="AE4" s="120">
        <f>DATE(INFO!$C$12,7,AE5)</f>
        <v>212</v>
      </c>
      <c r="AF4" s="120">
        <f>DATE(INFO!$C$12,7,AF5)</f>
        <v>213</v>
      </c>
      <c r="AG4"/>
    </row>
    <row r="5" spans="1:46" s="4" customFormat="1" ht="21.75" customHeight="1" thickTop="1" thickBot="1" x14ac:dyDescent="0.25">
      <c r="A5" s="86" t="str">
        <f>"Juli "&amp;INFO!C12</f>
        <v xml:space="preserve">Juli </v>
      </c>
      <c r="B5" s="119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27</v>
      </c>
      <c r="AI5" s="34"/>
      <c r="AJ5" s="35"/>
      <c r="AL5" s="16" t="s">
        <v>26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64" t="s">
        <v>133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5"/>
      <c r="AH6" s="37"/>
      <c r="AI6" s="38">
        <f>SUM(B6:AH6)</f>
        <v>0</v>
      </c>
      <c r="AJ6" s="39"/>
      <c r="AL6" s="19" t="s">
        <v>22</v>
      </c>
      <c r="AM6" s="20" t="s">
        <v>16</v>
      </c>
      <c r="AN6" s="21" t="s">
        <v>23</v>
      </c>
      <c r="AO6" s="22" t="s">
        <v>17</v>
      </c>
      <c r="AP6" s="23" t="s">
        <v>25</v>
      </c>
      <c r="AQ6" s="46" t="s">
        <v>32</v>
      </c>
      <c r="AS6" s="14" t="s">
        <v>33</v>
      </c>
      <c r="AT6" s="15"/>
    </row>
    <row r="7" spans="1:46" ht="22.5" customHeight="1" thickTop="1" x14ac:dyDescent="0.2">
      <c r="A7" s="2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5"/>
      <c r="AH7" s="211" t="s">
        <v>87</v>
      </c>
      <c r="AI7" s="212"/>
      <c r="AJ7" s="213"/>
      <c r="AL7" s="24">
        <v>1</v>
      </c>
      <c r="AM7" s="24" t="s">
        <v>13</v>
      </c>
      <c r="AN7" s="24" t="s">
        <v>14</v>
      </c>
      <c r="AO7" s="24">
        <v>0</v>
      </c>
      <c r="AP7" s="47">
        <v>0</v>
      </c>
      <c r="AQ7" s="42" t="s">
        <v>9</v>
      </c>
      <c r="AS7" s="42" t="s">
        <v>5</v>
      </c>
      <c r="AT7" s="42" t="s">
        <v>6</v>
      </c>
    </row>
    <row r="8" spans="1:46" ht="22.5" customHeight="1" thickBot="1" x14ac:dyDescent="0.25">
      <c r="A8" s="2" t="s">
        <v>61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5"/>
      <c r="AH8" s="127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12</v>
      </c>
      <c r="AN8" s="25" t="s">
        <v>24</v>
      </c>
      <c r="AO8" s="25">
        <v>1</v>
      </c>
      <c r="AP8" s="48">
        <v>1</v>
      </c>
      <c r="AQ8" s="43" t="s">
        <v>10</v>
      </c>
      <c r="AS8" s="43" t="s">
        <v>7</v>
      </c>
      <c r="AT8" s="43" t="s">
        <v>8</v>
      </c>
    </row>
    <row r="9" spans="1:46" ht="22.5" customHeight="1" thickTop="1" x14ac:dyDescent="0.2">
      <c r="A9" s="2" t="s">
        <v>60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5"/>
      <c r="AH9" s="211" t="s">
        <v>88</v>
      </c>
      <c r="AI9" s="212"/>
      <c r="AJ9" s="213"/>
      <c r="AL9" s="26">
        <v>3</v>
      </c>
      <c r="AM9" s="26" t="s">
        <v>15</v>
      </c>
      <c r="AN9" s="26"/>
      <c r="AO9" s="26"/>
      <c r="AP9" s="49">
        <v>2</v>
      </c>
      <c r="AQ9" s="43" t="s">
        <v>11</v>
      </c>
      <c r="AS9" s="43" t="s">
        <v>11</v>
      </c>
      <c r="AT9" s="43" t="s">
        <v>5</v>
      </c>
    </row>
    <row r="10" spans="1:46" ht="22.5" customHeight="1" thickBot="1" x14ac:dyDescent="0.25">
      <c r="A10" s="164" t="s">
        <v>145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5</v>
      </c>
      <c r="AS10" s="43" t="s">
        <v>6</v>
      </c>
      <c r="AT10" s="43" t="s">
        <v>7</v>
      </c>
    </row>
    <row r="11" spans="1:46" ht="22.5" customHeight="1" thickTop="1" x14ac:dyDescent="0.2">
      <c r="A11" s="164" t="s">
        <v>136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5"/>
      <c r="AH11" s="214" t="s">
        <v>191</v>
      </c>
      <c r="AI11" s="215"/>
      <c r="AJ11" s="216"/>
      <c r="AQ11" s="43" t="s">
        <v>6</v>
      </c>
      <c r="AS11" s="43" t="s">
        <v>8</v>
      </c>
      <c r="AT11" s="43" t="s">
        <v>9</v>
      </c>
    </row>
    <row r="12" spans="1:46" ht="22.5" customHeight="1" thickBot="1" x14ac:dyDescent="0.25">
      <c r="A12" s="121" t="s">
        <v>82</v>
      </c>
      <c r="B12" s="171"/>
      <c r="C12" s="171"/>
      <c r="D12" s="171"/>
      <c r="E12" s="173"/>
      <c r="F12" s="171"/>
      <c r="G12" s="171"/>
      <c r="H12" s="171"/>
      <c r="I12" s="173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5"/>
      <c r="AH12" s="28">
        <f>COUNTIF($B10:$AF10,0)</f>
        <v>0</v>
      </c>
      <c r="AI12" s="36"/>
      <c r="AJ12" s="30">
        <f>COUNTIF($B10:$AF10,1)</f>
        <v>0</v>
      </c>
      <c r="AQ12" s="43"/>
      <c r="AS12" s="43"/>
      <c r="AT12" s="43"/>
    </row>
    <row r="13" spans="1:46" ht="22.5" customHeight="1" thickTop="1" x14ac:dyDescent="0.2">
      <c r="A13" s="165" t="s">
        <v>146</v>
      </c>
      <c r="B13" s="171"/>
      <c r="C13" s="171"/>
      <c r="D13" s="171"/>
      <c r="E13" s="172"/>
      <c r="F13" s="171"/>
      <c r="G13" s="171"/>
      <c r="H13" s="171"/>
      <c r="I13" s="17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5"/>
      <c r="AH13" s="214" t="s">
        <v>107</v>
      </c>
      <c r="AI13" s="215"/>
      <c r="AJ13" s="216"/>
      <c r="AN13" s="161" t="s">
        <v>131</v>
      </c>
      <c r="AQ13" s="43"/>
      <c r="AS13" s="43"/>
      <c r="AT13" s="43"/>
    </row>
    <row r="14" spans="1:46" ht="22.5" customHeight="1" thickBot="1" x14ac:dyDescent="0.25">
      <c r="A14" s="165" t="s">
        <v>144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5"/>
      <c r="AH14" s="123">
        <f>COUNTIF($B11:$AF11,0)</f>
        <v>0</v>
      </c>
      <c r="AI14" s="124">
        <f>COUNTIF($B11:$AF11,1)</f>
        <v>0</v>
      </c>
      <c r="AJ14" s="125">
        <f>COUNTIF($B11:$AF11,2)</f>
        <v>0</v>
      </c>
      <c r="AN14" s="10" t="s">
        <v>108</v>
      </c>
      <c r="AQ14" s="43" t="s">
        <v>7</v>
      </c>
      <c r="AS14" s="44" t="s">
        <v>9</v>
      </c>
      <c r="AT14" s="44" t="s">
        <v>10</v>
      </c>
    </row>
    <row r="15" spans="1:46" s="10" customFormat="1" ht="22.5" customHeight="1" thickTop="1" x14ac:dyDescent="0.2">
      <c r="A15" s="165" t="s">
        <v>147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5"/>
      <c r="AH15" s="217" t="s">
        <v>86</v>
      </c>
      <c r="AI15" s="218"/>
      <c r="AJ15" s="219"/>
      <c r="AN15" s="156" t="s">
        <v>109</v>
      </c>
      <c r="AQ15" s="45" t="s">
        <v>8</v>
      </c>
      <c r="AS15" s="45" t="s">
        <v>10</v>
      </c>
      <c r="AT15" s="45" t="s">
        <v>11</v>
      </c>
    </row>
    <row r="16" spans="1:46" s="10" customFormat="1" ht="22.5" customHeight="1" thickBot="1" x14ac:dyDescent="0.25">
      <c r="A16" s="165" t="s">
        <v>148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5"/>
      <c r="AH16" s="159"/>
      <c r="AI16" s="178">
        <f>$AF$5-COUNTBLANK(B14:AF14)</f>
        <v>0</v>
      </c>
      <c r="AJ16" s="126"/>
      <c r="AN16" s="156" t="s">
        <v>110</v>
      </c>
    </row>
    <row r="17" spans="1:46" s="10" customFormat="1" ht="9" customHeight="1" thickTop="1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5"/>
      <c r="AH17" s="93"/>
      <c r="AI17" s="93"/>
      <c r="AJ17" s="93"/>
      <c r="AN17" s="10" t="s">
        <v>111</v>
      </c>
    </row>
    <row r="18" spans="1:46" s="10" customFormat="1" ht="14.25" thickTop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5"/>
      <c r="AH18" s="220" t="s">
        <v>62</v>
      </c>
      <c r="AI18" s="221"/>
      <c r="AJ18" s="222"/>
      <c r="AN18" s="10" t="s">
        <v>112</v>
      </c>
    </row>
    <row r="19" spans="1:46" ht="19.5" customHeight="1" thickTop="1" x14ac:dyDescent="0.2">
      <c r="A19" s="40" t="s">
        <v>62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/>
      <c r="AH19" s="103" t="s">
        <v>13</v>
      </c>
      <c r="AI19" s="104" t="s">
        <v>15</v>
      </c>
      <c r="AJ19" s="105" t="s">
        <v>12</v>
      </c>
      <c r="AN19" s="10" t="s">
        <v>113</v>
      </c>
    </row>
    <row r="20" spans="1:46" ht="27.75" customHeight="1" x14ac:dyDescent="0.2">
      <c r="A20" s="2" t="s">
        <v>64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5"/>
      <c r="AH20" s="95">
        <f>COUNTIF($B20:$AF20,"L")</f>
        <v>0</v>
      </c>
      <c r="AI20" s="96">
        <f>COUNTIF($B20:$AF20,"R")</f>
        <v>0</v>
      </c>
      <c r="AJ20" s="99">
        <f>COUNTIF($B20:$AF20,"B")</f>
        <v>0</v>
      </c>
      <c r="AN20" s="10" t="s">
        <v>114</v>
      </c>
    </row>
    <row r="21" spans="1:46" ht="27.75" customHeight="1" thickBot="1" x14ac:dyDescent="0.25">
      <c r="A21" s="2" t="s">
        <v>65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"/>
      <c r="AH21" s="97">
        <f>COUNTIF($B21:$AF21,"L")</f>
        <v>0</v>
      </c>
      <c r="AI21" s="106">
        <f>COUNTIF($B21:$AF21,"R")</f>
        <v>0</v>
      </c>
      <c r="AJ21" s="98">
        <f>COUNTIF($B21:$AF21,"B")</f>
        <v>0</v>
      </c>
      <c r="AN21" s="10" t="s">
        <v>115</v>
      </c>
    </row>
    <row r="22" spans="1:46" ht="27.75" customHeight="1" thickTop="1" x14ac:dyDescent="0.2">
      <c r="A22" s="2" t="s">
        <v>63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5"/>
      <c r="AH22" s="167" t="s">
        <v>160</v>
      </c>
      <c r="AI22" s="168" t="s">
        <v>152</v>
      </c>
      <c r="AJ22" s="169" t="s">
        <v>151</v>
      </c>
      <c r="AN22" s="10" t="s">
        <v>116</v>
      </c>
    </row>
    <row r="23" spans="1:46" ht="27.75" customHeight="1" thickBot="1" x14ac:dyDescent="0.25">
      <c r="A23" s="164" t="s">
        <v>150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5"/>
      <c r="AH23" s="175">
        <f>$AF$5-COUNTBLANK(B23:AF23)</f>
        <v>0</v>
      </c>
      <c r="AI23" s="176">
        <f>IF($AH$23&gt;0,SUM($B$23:$AF$23)/$AH$23,0)</f>
        <v>0</v>
      </c>
      <c r="AJ23" s="177">
        <f>MAX(B23:AF23)</f>
        <v>0</v>
      </c>
      <c r="AN23" s="10" t="s">
        <v>117</v>
      </c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7"/>
      <c r="AM24" s="107"/>
      <c r="AN24" s="10" t="s">
        <v>118</v>
      </c>
      <c r="AO24" s="107"/>
      <c r="AP24" s="107"/>
      <c r="AQ24" s="1"/>
      <c r="AS24" s="1"/>
      <c r="AT24" s="1"/>
    </row>
    <row r="25" spans="1:46" ht="19.5" customHeight="1" thickBot="1" x14ac:dyDescent="0.25">
      <c r="A25" s="40" t="s">
        <v>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 t="s">
        <v>119</v>
      </c>
    </row>
    <row r="26" spans="1:46" ht="19.5" customHeight="1" thickTop="1" x14ac:dyDescent="0.2">
      <c r="A26" s="113" t="s">
        <v>197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5"/>
      <c r="AH26" s="50"/>
      <c r="AI26" s="51"/>
      <c r="AJ26" s="52"/>
      <c r="AN26" s="10" t="s">
        <v>120</v>
      </c>
    </row>
    <row r="27" spans="1:46" ht="19.5" customHeight="1" x14ac:dyDescent="0.2">
      <c r="A27" s="114" t="s">
        <v>31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  <c r="AG27" s="5"/>
      <c r="AH27" s="53"/>
      <c r="AI27" s="54"/>
      <c r="AJ27" s="55"/>
      <c r="AN27" s="10" t="s">
        <v>121</v>
      </c>
    </row>
    <row r="28" spans="1:46" ht="19.5" customHeight="1" x14ac:dyDescent="0.2">
      <c r="A28" s="114" t="s">
        <v>31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5"/>
      <c r="AH28" s="53"/>
      <c r="AI28" s="54"/>
      <c r="AJ28" s="55"/>
      <c r="AN28" s="10" t="s">
        <v>122</v>
      </c>
    </row>
    <row r="29" spans="1:46" ht="19.5" customHeight="1" x14ac:dyDescent="0.2">
      <c r="A29" s="114" t="s">
        <v>71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5"/>
      <c r="AH29" s="57"/>
      <c r="AI29" s="27">
        <f>SUM(B29:AF29)</f>
        <v>0</v>
      </c>
      <c r="AJ29" s="55"/>
      <c r="AN29" s="10" t="s">
        <v>123</v>
      </c>
    </row>
    <row r="30" spans="1:46" ht="19.5" customHeight="1" x14ac:dyDescent="0.2">
      <c r="A30" s="114" t="s">
        <v>28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5"/>
      <c r="AH30" s="58"/>
      <c r="AI30" s="27">
        <f>SUM(B30:AF30)</f>
        <v>0</v>
      </c>
      <c r="AJ30" s="55"/>
      <c r="AN30" t="s">
        <v>124</v>
      </c>
    </row>
    <row r="31" spans="1:46" ht="19.5" customHeight="1" x14ac:dyDescent="0.2">
      <c r="A31" s="114" t="s">
        <v>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5"/>
      <c r="AH31" s="58"/>
      <c r="AI31" s="27">
        <f>SUM(B31:AF31)</f>
        <v>0</v>
      </c>
      <c r="AJ31" s="55"/>
      <c r="AN31" s="10" t="s">
        <v>125</v>
      </c>
    </row>
    <row r="32" spans="1:46" ht="19.5" customHeight="1" x14ac:dyDescent="0.2">
      <c r="A32" s="114" t="s">
        <v>28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5"/>
      <c r="AH32" s="58"/>
      <c r="AI32" s="27">
        <f>SUM(B32:AF32)</f>
        <v>0</v>
      </c>
      <c r="AJ32" s="55"/>
      <c r="AN32" s="10" t="s">
        <v>126</v>
      </c>
    </row>
    <row r="33" spans="1:40" ht="19.5" customHeight="1" thickBot="1" x14ac:dyDescent="0.25">
      <c r="A33" s="114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  <c r="AG33" s="5"/>
      <c r="AH33" s="59"/>
      <c r="AI33" s="41"/>
      <c r="AJ33" s="56"/>
      <c r="AN33" s="10" t="s">
        <v>127</v>
      </c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 t="s">
        <v>128</v>
      </c>
    </row>
    <row r="35" spans="1:40" ht="19.5" customHeight="1" thickBot="1" x14ac:dyDescent="0.25">
      <c r="A35" s="40" t="s">
        <v>89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 t="s">
        <v>129</v>
      </c>
    </row>
    <row r="36" spans="1:40" s="62" customFormat="1" ht="15.75" customHeight="1" thickTop="1" x14ac:dyDescent="0.2">
      <c r="A36" s="61" t="s">
        <v>34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2"/>
      <c r="AG36" s="73"/>
      <c r="AH36" s="74"/>
      <c r="AI36" s="71">
        <f t="shared" ref="AI36:AI46" si="2">SUM(B36:AF36)</f>
        <v>0</v>
      </c>
      <c r="AJ36" s="69"/>
      <c r="AN36" s="157" t="s">
        <v>130</v>
      </c>
    </row>
    <row r="37" spans="1:40" s="62" customFormat="1" ht="15.75" customHeight="1" x14ac:dyDescent="0.2">
      <c r="A37" s="108" t="s">
        <v>37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2"/>
      <c r="AG37" s="73"/>
      <c r="AH37" s="75"/>
      <c r="AI37" s="72">
        <f t="shared" si="2"/>
        <v>0</v>
      </c>
      <c r="AJ37" s="70"/>
    </row>
    <row r="38" spans="1:40" s="62" customFormat="1" ht="15.75" customHeight="1" x14ac:dyDescent="0.2">
      <c r="A38" s="108" t="s">
        <v>38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2"/>
      <c r="AG38" s="73"/>
      <c r="AH38" s="75"/>
      <c r="AI38" s="72">
        <f t="shared" si="2"/>
        <v>0</v>
      </c>
      <c r="AJ38" s="70"/>
    </row>
    <row r="39" spans="1:40" s="62" customFormat="1" ht="15.75" customHeight="1" x14ac:dyDescent="0.2">
      <c r="A39" s="108" t="s">
        <v>39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2"/>
      <c r="AG39" s="73"/>
      <c r="AH39" s="75"/>
      <c r="AI39" s="72">
        <f t="shared" si="2"/>
        <v>0</v>
      </c>
      <c r="AJ39" s="70"/>
    </row>
    <row r="40" spans="1:40" s="62" customFormat="1" ht="15.75" customHeight="1" x14ac:dyDescent="0.2">
      <c r="A40" s="115" t="s">
        <v>80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2"/>
      <c r="AG40" s="73"/>
      <c r="AH40" s="75"/>
      <c r="AI40" s="72">
        <f t="shared" si="2"/>
        <v>0</v>
      </c>
      <c r="AJ40" s="70"/>
    </row>
    <row r="41" spans="1:40" s="62" customFormat="1" ht="15.75" customHeight="1" x14ac:dyDescent="0.2">
      <c r="A41" s="61" t="s">
        <v>40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73"/>
      <c r="AH41" s="75"/>
      <c r="AI41" s="72">
        <f t="shared" si="2"/>
        <v>0</v>
      </c>
      <c r="AJ41" s="70"/>
    </row>
    <row r="42" spans="1:40" s="62" customFormat="1" ht="15.75" customHeight="1" x14ac:dyDescent="0.2">
      <c r="A42" s="6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  <c r="AG42" s="73"/>
      <c r="AH42" s="75"/>
      <c r="AI42" s="72">
        <f t="shared" si="2"/>
        <v>0</v>
      </c>
      <c r="AJ42" s="70"/>
    </row>
    <row r="43" spans="1:40" s="62" customFormat="1" ht="15.75" customHeight="1" x14ac:dyDescent="0.2">
      <c r="A43" s="61" t="s">
        <v>42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  <c r="AG43" s="73"/>
      <c r="AH43" s="75"/>
      <c r="AI43" s="72">
        <f t="shared" si="2"/>
        <v>0</v>
      </c>
      <c r="AJ43" s="70"/>
    </row>
    <row r="44" spans="1:40" s="62" customFormat="1" ht="15.75" customHeight="1" x14ac:dyDescent="0.2">
      <c r="A44" s="61" t="s">
        <v>43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  <c r="AG44" s="73"/>
      <c r="AH44" s="75"/>
      <c r="AI44" s="72">
        <f t="shared" si="2"/>
        <v>0</v>
      </c>
      <c r="AJ44" s="70"/>
    </row>
    <row r="45" spans="1:40" s="62" customFormat="1" ht="15.75" customHeight="1" x14ac:dyDescent="0.2">
      <c r="A45" s="61" t="s">
        <v>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  <c r="AG45" s="73"/>
      <c r="AH45" s="75"/>
      <c r="AI45" s="72">
        <f t="shared" si="2"/>
        <v>0</v>
      </c>
      <c r="AJ45" s="70"/>
    </row>
    <row r="46" spans="1:40" s="62" customFormat="1" ht="15.75" customHeight="1" thickBot="1" x14ac:dyDescent="0.25">
      <c r="A46" s="116" t="s">
        <v>44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73"/>
      <c r="AH46" s="75"/>
      <c r="AI46" s="72">
        <f t="shared" si="2"/>
        <v>0</v>
      </c>
      <c r="AJ46" s="70"/>
    </row>
    <row r="47" spans="1:40" s="62" customFormat="1" ht="15.75" customHeight="1" thickTop="1" x14ac:dyDescent="0.2">
      <c r="A47" s="194" t="s">
        <v>184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5"/>
      <c r="AH47" s="196">
        <f>MIN(B47:AF47)</f>
        <v>0</v>
      </c>
      <c r="AI47" s="197" t="e">
        <f>AVERAGE(B47:AF47)</f>
        <v>#DIV/0!</v>
      </c>
      <c r="AJ47" s="198">
        <f>MAX(B47:AF47)</f>
        <v>0</v>
      </c>
    </row>
    <row r="48" spans="1:40" s="62" customFormat="1" ht="15.75" customHeight="1" x14ac:dyDescent="0.2">
      <c r="A48" s="194" t="s">
        <v>185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73"/>
      <c r="AH48" s="199">
        <f>MIN(B48:AF48)</f>
        <v>0</v>
      </c>
      <c r="AI48" s="200" t="e">
        <f>AVERAGE(B48:AF48)</f>
        <v>#DIV/0!</v>
      </c>
      <c r="AJ48" s="201">
        <f>MAX(B48:AF48)</f>
        <v>0</v>
      </c>
    </row>
    <row r="49" spans="2:36" ht="13.5" thickBot="1" x14ac:dyDescent="0.25">
      <c r="B49" s="68"/>
      <c r="C49" s="68"/>
      <c r="D49" s="68"/>
      <c r="E49" s="68"/>
      <c r="H49" s="68"/>
      <c r="I49" s="68"/>
      <c r="J49" s="68"/>
      <c r="K49" s="68"/>
      <c r="L49" s="68"/>
      <c r="O49" s="68"/>
      <c r="P49" s="68"/>
      <c r="Q49" s="68"/>
      <c r="R49" s="68"/>
      <c r="S49" s="68"/>
      <c r="V49" s="68"/>
      <c r="W49" s="68"/>
      <c r="X49" s="68"/>
      <c r="Y49" s="68"/>
      <c r="Z49" s="68"/>
      <c r="AC49" s="68"/>
      <c r="AD49" s="68"/>
      <c r="AE49" s="68"/>
      <c r="AF49" s="68"/>
      <c r="AG49" s="68"/>
      <c r="AH49" s="202" t="s">
        <v>186</v>
      </c>
      <c r="AI49" s="203" t="s">
        <v>152</v>
      </c>
      <c r="AJ49" s="204" t="s">
        <v>151</v>
      </c>
    </row>
    <row r="50" spans="2:36" ht="13.5" thickTop="1" x14ac:dyDescent="0.2"/>
  </sheetData>
  <sheetProtection algorithmName="SHA-512" hashValue="8tpPZS5d4cw+HFhAwdD2MuAVutbcqQb2dei8op9dL/wdzZydNabHYp30WoCWl1/J4lP2qANmfzQnd+pDVA1pJg==" saltValue="DFA4fCedvvvZBIredo8sPQ==" spinCount="100000" sheet="1" objects="1" scenarios="1" insertRows="0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26:AG34 AG24 AG36:AG46 AG5 AG3">
    <cfRule type="cellIs" dxfId="136" priority="64" stopIfTrue="1" operator="equal">
      <formula>"WE"</formula>
    </cfRule>
  </conditionalFormatting>
  <conditionalFormatting sqref="AI36:AI46">
    <cfRule type="cellIs" dxfId="135" priority="65" stopIfTrue="1" operator="greaterThan">
      <formula>0</formula>
    </cfRule>
  </conditionalFormatting>
  <conditionalFormatting sqref="B24:AF24">
    <cfRule type="cellIs" dxfId="134" priority="70" stopIfTrue="1" operator="equal">
      <formula>1</formula>
    </cfRule>
  </conditionalFormatting>
  <conditionalFormatting sqref="AG20:AG23 AG6:AG10 AG17:AG18">
    <cfRule type="cellIs" dxfId="133" priority="37" stopIfTrue="1" operator="equal">
      <formula>"WE"</formula>
    </cfRule>
  </conditionalFormatting>
  <conditionalFormatting sqref="AG11:AG16">
    <cfRule type="cellIs" dxfId="132" priority="32" stopIfTrue="1" operator="equal">
      <formula>"WE"</formula>
    </cfRule>
  </conditionalFormatting>
  <conditionalFormatting sqref="B6:D6 F6:AF6">
    <cfRule type="cellIs" dxfId="131" priority="14" stopIfTrue="1" operator="equal">
      <formula>1</formula>
    </cfRule>
  </conditionalFormatting>
  <conditionalFormatting sqref="B10:AF10">
    <cfRule type="cellIs" dxfId="130" priority="15" stopIfTrue="1" operator="equal">
      <formula>1</formula>
    </cfRule>
  </conditionalFormatting>
  <conditionalFormatting sqref="B7:D7 G7:AF7">
    <cfRule type="cellIs" dxfId="129" priority="16" stopIfTrue="1" operator="equal">
      <formula>1</formula>
    </cfRule>
    <cfRule type="cellIs" dxfId="128" priority="17" stopIfTrue="1" operator="equal">
      <formula>2</formula>
    </cfRule>
    <cfRule type="cellIs" dxfId="127" priority="18" stopIfTrue="1" operator="equal">
      <formula>3</formula>
    </cfRule>
  </conditionalFormatting>
  <conditionalFormatting sqref="B10">
    <cfRule type="cellIs" dxfId="126" priority="19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B11:AF11">
    <cfRule type="cellIs" dxfId="125" priority="12" stopIfTrue="1" operator="equal">
      <formula>1</formula>
    </cfRule>
    <cfRule type="cellIs" dxfId="124" priority="13" stopIfTrue="1" operator="equal">
      <formula>2</formula>
    </cfRule>
  </conditionalFormatting>
  <conditionalFormatting sqref="E6">
    <cfRule type="cellIs" dxfId="123" priority="10" stopIfTrue="1" operator="equal">
      <formula>1</formula>
    </cfRule>
  </conditionalFormatting>
  <conditionalFormatting sqref="F7">
    <cfRule type="cellIs" dxfId="122" priority="7" stopIfTrue="1" operator="equal">
      <formula>1</formula>
    </cfRule>
    <cfRule type="cellIs" dxfId="121" priority="8" stopIfTrue="1" operator="equal">
      <formula>2</formula>
    </cfRule>
    <cfRule type="cellIs" dxfId="120" priority="9" stopIfTrue="1" operator="equal">
      <formula>3</formula>
    </cfRule>
  </conditionalFormatting>
  <conditionalFormatting sqref="E7">
    <cfRule type="cellIs" dxfId="119" priority="4" stopIfTrue="1" operator="equal">
      <formula>1</formula>
    </cfRule>
    <cfRule type="cellIs" dxfId="118" priority="5" stopIfTrue="1" operator="equal">
      <formula>2</formula>
    </cfRule>
    <cfRule type="cellIs" dxfId="117" priority="6" stopIfTrue="1" operator="equal">
      <formula>3</formula>
    </cfRule>
  </conditionalFormatting>
  <conditionalFormatting sqref="B23:AF23">
    <cfRule type="cellIs" dxfId="116" priority="3" stopIfTrue="1" operator="equal">
      <formula>1</formula>
    </cfRule>
  </conditionalFormatting>
  <conditionalFormatting sqref="B22:AF22">
    <cfRule type="cellIs" dxfId="115" priority="2" stopIfTrue="1" operator="equal">
      <formula>1</formula>
    </cfRule>
  </conditionalFormatting>
  <conditionalFormatting sqref="AG47:AG48">
    <cfRule type="cellIs" dxfId="114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8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800-000001000000}">
      <formula1>$AL$7:$AL$9</formula1>
    </dataValidation>
    <dataValidation type="list" allowBlank="1" showErrorMessage="1" errorTitle="Lichtschuw" error="Enkel input mogelijk van :_x000a_ 0 : neen_x000a_ 1 : ja" sqref="B24:AF24 B10:AF10 B22:AF22" xr:uid="{00000000-0002-0000-08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800-000003000000}">
      <formula1>$AM$7:$AM$9</formula1>
    </dataValidation>
    <dataValidation type="list" allowBlank="1" showInputMessage="1" showErrorMessage="1" sqref="C8:AF8" xr:uid="{00000000-0002-0000-0800-000004000000}">
      <formula1>$AM$7:$AM$9</formula1>
    </dataValidation>
    <dataValidation type="list" allowBlank="1" showInputMessage="1" showErrorMessage="1" sqref="B6:AF6" xr:uid="{00000000-0002-0000-08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8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17</vt:i4>
      </vt:variant>
      <vt:variant>
        <vt:lpstr>Benoemde bereiken</vt:lpstr>
      </vt:variant>
      <vt:variant>
        <vt:i4>15</vt:i4>
      </vt:variant>
    </vt:vector>
  </HeadingPairs>
  <TitlesOfParts>
    <vt:vector size="32" baseType="lpstr">
      <vt:lpstr>INFO</vt:lpstr>
      <vt:lpstr>voorbeeld</vt:lpstr>
      <vt:lpstr>jan</vt:lpstr>
      <vt:lpstr>feb</vt:lpstr>
      <vt:lpstr>mar</vt:lpstr>
      <vt:lpstr>apr</vt:lpstr>
      <vt:lpstr>mei</vt:lpstr>
      <vt:lpstr>jun</vt:lpstr>
      <vt:lpstr>juli</vt:lpstr>
      <vt:lpstr>aug</vt:lpstr>
      <vt:lpstr>sep</vt:lpstr>
      <vt:lpstr>okt</vt:lpstr>
      <vt:lpstr>nov</vt:lpstr>
      <vt:lpstr>dec</vt:lpstr>
      <vt:lpstr>grafiek aanvallen en aura</vt:lpstr>
      <vt:lpstr>grafiek triggers </vt:lpstr>
      <vt:lpstr>grafiek bloeddruk</vt:lpstr>
      <vt:lpstr>apr!Afdrukbereik</vt:lpstr>
      <vt:lpstr>aug!Afdrukbereik</vt:lpstr>
      <vt:lpstr>dec!Afdrukbereik</vt:lpstr>
      <vt:lpstr>feb!Afdrukbereik</vt:lpstr>
      <vt:lpstr>'grafiek aanvallen en aura'!Afdrukbereik</vt:lpstr>
      <vt:lpstr>INFO!Afdrukbereik</vt:lpstr>
      <vt:lpstr>jan!Afdrukbereik</vt:lpstr>
      <vt:lpstr>juli!Afdrukbereik</vt:lpstr>
      <vt:lpstr>jun!Afdrukbereik</vt:lpstr>
      <vt:lpstr>mar!Afdrukbereik</vt:lpstr>
      <vt:lpstr>mei!Afdrukbereik</vt:lpstr>
      <vt:lpstr>nov!Afdrukbereik</vt:lpstr>
      <vt:lpstr>okt!Afdrukbereik</vt:lpstr>
      <vt:lpstr>sep!Afdrukbereik</vt:lpstr>
      <vt:lpstr>voorbeeld!Afdrukbereik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Migraine Kalender</dc:title>
  <dc:subject>opvolging migraine aanvallen</dc:subject>
  <dc:creator>Paul Louis</dc:creator>
  <cp:lastModifiedBy>Paul Louis</cp:lastModifiedBy>
  <cp:lastPrinted>2015-07-02T20:39:26Z</cp:lastPrinted>
  <dcterms:created xsi:type="dcterms:W3CDTF">2005-01-28T10:44:21Z</dcterms:created>
  <dcterms:modified xsi:type="dcterms:W3CDTF">2025-07-22T07:06:12Z</dcterms:modified>
</cp:coreProperties>
</file>